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odystach3520\Desktop\Aga\2022\41z2022 gaz unia\na stronę gaz 2022\"/>
    </mc:Choice>
  </mc:AlternateContent>
  <xr:revisionPtr revIDLastSave="0" documentId="13_ncr:1_{A328EB45-7D4E-46BE-85DF-D1ABBB9A409B}" xr6:coauthVersionLast="36" xr6:coauthVersionMax="36" xr10:uidLastSave="{00000000-0000-0000-0000-000000000000}"/>
  <bookViews>
    <workbookView xWindow="120" yWindow="336" windowWidth="24912" windowHeight="11892" tabRatio="742" firstSheet="7" activeTab="7" xr2:uid="{00000000-000D-0000-FFFF-FFFF00000000}"/>
  </bookViews>
  <sheets>
    <sheet name="Wycena 6.1 - I,II" sheetId="9" state="hidden" r:id="rId1"/>
    <sheet name="BW 6.1" sheetId="2" state="hidden" r:id="rId2"/>
    <sheet name="Wycena 5.1 - III,IV,V,VI,VII" sheetId="10" state="hidden" r:id="rId3"/>
    <sheet name="BW-5" sheetId="4" state="hidden" r:id="rId4"/>
    <sheet name="Wycena 4 -VIII" sheetId="11" state="hidden" r:id="rId5"/>
    <sheet name="BW-4" sheetId="5" state="hidden" r:id="rId6"/>
    <sheet name="WYCENA-OGÓŁEM " sheetId="15" state="hidden" r:id="rId7"/>
    <sheet name="Formularz" sheetId="20" r:id="rId8"/>
    <sheet name="WYCENA-OGÓŁEM FINAL (2)" sheetId="17" state="hidden" r:id="rId9"/>
  </sheets>
  <definedNames>
    <definedName name="_xlnm.Print_Area" localSheetId="7">Formularz!$A$1:$L$16</definedName>
    <definedName name="_xlnm.Print_Area" localSheetId="6">'WYCENA-OGÓŁEM '!$A$1:$J$96</definedName>
    <definedName name="_xlnm.Print_Area" localSheetId="8">'WYCENA-OGÓŁEM FINAL (2)'!$A$1:$J$96</definedName>
  </definedNames>
  <calcPr calcId="191029"/>
</workbook>
</file>

<file path=xl/calcChain.xml><?xml version="1.0" encoding="utf-8"?>
<calcChain xmlns="http://schemas.openxmlformats.org/spreadsheetml/2006/main">
  <c r="I8" i="20" l="1"/>
  <c r="J8" i="20" s="1"/>
  <c r="K8" i="20" s="1"/>
  <c r="I7" i="20"/>
  <c r="J7" i="20" s="1"/>
  <c r="V6" i="20"/>
  <c r="I9" i="20" s="1"/>
  <c r="I6" i="20"/>
  <c r="J6" i="20" s="1"/>
  <c r="K7" i="20" l="1"/>
  <c r="J10" i="20"/>
  <c r="J11" i="20" s="1"/>
  <c r="J9" i="20"/>
  <c r="K9" i="20" s="1"/>
  <c r="I10" i="20"/>
  <c r="I11" i="20" s="1"/>
  <c r="K6" i="20"/>
  <c r="K10" i="20" l="1"/>
  <c r="K11" i="20" s="1"/>
  <c r="I12" i="20" l="1"/>
  <c r="L12" i="20" l="1"/>
  <c r="L17" i="20" s="1"/>
  <c r="D85" i="17" l="1"/>
  <c r="D86" i="17" s="1"/>
  <c r="G77" i="17"/>
  <c r="H77" i="17" s="1"/>
  <c r="G76" i="17"/>
  <c r="H76" i="17" s="1"/>
  <c r="I76" i="17" s="1"/>
  <c r="T75" i="17"/>
  <c r="C78" i="17" s="1"/>
  <c r="G78" i="17" s="1"/>
  <c r="H78" i="17" s="1"/>
  <c r="I78" i="17" s="1"/>
  <c r="G75" i="17"/>
  <c r="G79" i="17" s="1"/>
  <c r="G80" i="17" s="1"/>
  <c r="G67" i="17"/>
  <c r="H67" i="17" s="1"/>
  <c r="G66" i="17"/>
  <c r="H66" i="17" s="1"/>
  <c r="I66" i="17" s="1"/>
  <c r="T65" i="17"/>
  <c r="C68" i="17" s="1"/>
  <c r="G68" i="17" s="1"/>
  <c r="H68" i="17" s="1"/>
  <c r="I68" i="17" s="1"/>
  <c r="G65" i="17"/>
  <c r="H65" i="17" s="1"/>
  <c r="I65" i="17" s="1"/>
  <c r="G57" i="17"/>
  <c r="H57" i="17" s="1"/>
  <c r="G56" i="17"/>
  <c r="H56" i="17" s="1"/>
  <c r="I56" i="17" s="1"/>
  <c r="T55" i="17"/>
  <c r="C58" i="17" s="1"/>
  <c r="G58" i="17" s="1"/>
  <c r="H58" i="17" s="1"/>
  <c r="I58" i="17" s="1"/>
  <c r="G55" i="17"/>
  <c r="G47" i="17"/>
  <c r="H47" i="17" s="1"/>
  <c r="G46" i="17"/>
  <c r="H46" i="17" s="1"/>
  <c r="I46" i="17" s="1"/>
  <c r="T45" i="17"/>
  <c r="C48" i="17" s="1"/>
  <c r="G48" i="17" s="1"/>
  <c r="H48" i="17" s="1"/>
  <c r="I48" i="17" s="1"/>
  <c r="H45" i="17"/>
  <c r="I45" i="17" s="1"/>
  <c r="G45" i="17"/>
  <c r="G37" i="17"/>
  <c r="H37" i="17" s="1"/>
  <c r="H36" i="17"/>
  <c r="I36" i="17" s="1"/>
  <c r="G36" i="17"/>
  <c r="T35" i="17"/>
  <c r="C38" i="17" s="1"/>
  <c r="G38" i="17" s="1"/>
  <c r="H38" i="17" s="1"/>
  <c r="I38" i="17" s="1"/>
  <c r="G35" i="17"/>
  <c r="G39" i="17" s="1"/>
  <c r="G40" i="17" s="1"/>
  <c r="G27" i="17"/>
  <c r="H27" i="17" s="1"/>
  <c r="G26" i="17"/>
  <c r="H26" i="17" s="1"/>
  <c r="I26" i="17" s="1"/>
  <c r="T25" i="17"/>
  <c r="C28" i="17" s="1"/>
  <c r="G28" i="17" s="1"/>
  <c r="H28" i="17" s="1"/>
  <c r="I28" i="17" s="1"/>
  <c r="H25" i="17"/>
  <c r="I25" i="17" s="1"/>
  <c r="G25" i="17"/>
  <c r="G17" i="17"/>
  <c r="H17" i="17" s="1"/>
  <c r="G16" i="17"/>
  <c r="H16" i="17" s="1"/>
  <c r="I16" i="17" s="1"/>
  <c r="T15" i="17"/>
  <c r="C18" i="17" s="1"/>
  <c r="G18" i="17" s="1"/>
  <c r="H18" i="17" s="1"/>
  <c r="I18" i="17" s="1"/>
  <c r="G15" i="17"/>
  <c r="G7" i="17"/>
  <c r="H7" i="17" s="1"/>
  <c r="G6" i="17"/>
  <c r="H6" i="17" s="1"/>
  <c r="I6" i="17" s="1"/>
  <c r="T5" i="17"/>
  <c r="C8" i="17" s="1"/>
  <c r="G8" i="17" s="1"/>
  <c r="H8" i="17" s="1"/>
  <c r="I8" i="17" s="1"/>
  <c r="G5" i="17"/>
  <c r="H5" i="17" s="1"/>
  <c r="I5" i="17" s="1"/>
  <c r="H75" i="17" l="1"/>
  <c r="I75" i="17" s="1"/>
  <c r="H35" i="17"/>
  <c r="I35" i="17" s="1"/>
  <c r="G59" i="17"/>
  <c r="G60" i="17" s="1"/>
  <c r="H55" i="17"/>
  <c r="I55" i="17" s="1"/>
  <c r="G19" i="17"/>
  <c r="G20" i="17" s="1"/>
  <c r="H15" i="17"/>
  <c r="I15" i="17" s="1"/>
  <c r="I17" i="17"/>
  <c r="I19" i="17" s="1"/>
  <c r="I20" i="17" s="1"/>
  <c r="H19" i="17"/>
  <c r="H20" i="17" s="1"/>
  <c r="I37" i="17"/>
  <c r="I39" i="17" s="1"/>
  <c r="I40" i="17" s="1"/>
  <c r="H39" i="17"/>
  <c r="H40" i="17" s="1"/>
  <c r="I57" i="17"/>
  <c r="I59" i="17" s="1"/>
  <c r="I60" i="17" s="1"/>
  <c r="H59" i="17"/>
  <c r="H60" i="17" s="1"/>
  <c r="I77" i="17"/>
  <c r="H79" i="17"/>
  <c r="H80" i="17" s="1"/>
  <c r="G9" i="17"/>
  <c r="G29" i="17"/>
  <c r="G30" i="17" s="1"/>
  <c r="G49" i="17"/>
  <c r="G50" i="17" s="1"/>
  <c r="G69" i="17"/>
  <c r="G70" i="17" s="1"/>
  <c r="H9" i="17"/>
  <c r="I7" i="17"/>
  <c r="I9" i="17" s="1"/>
  <c r="I27" i="17"/>
  <c r="I29" i="17" s="1"/>
  <c r="I30" i="17" s="1"/>
  <c r="H29" i="17"/>
  <c r="H30" i="17" s="1"/>
  <c r="I47" i="17"/>
  <c r="I49" i="17" s="1"/>
  <c r="I50" i="17" s="1"/>
  <c r="H49" i="17"/>
  <c r="H50" i="17" s="1"/>
  <c r="I67" i="17"/>
  <c r="I69" i="17" s="1"/>
  <c r="I70" i="17" s="1"/>
  <c r="H69" i="17"/>
  <c r="H70" i="17" s="1"/>
  <c r="I79" i="17" l="1"/>
  <c r="I80" i="17" s="1"/>
  <c r="I10" i="17"/>
  <c r="G10" i="17"/>
  <c r="H10" i="17"/>
  <c r="G78" i="15" l="1"/>
  <c r="G6" i="5" l="1"/>
  <c r="H78" i="15"/>
  <c r="I78" i="15" s="1"/>
  <c r="G77" i="15"/>
  <c r="H77" i="15" s="1"/>
  <c r="I77" i="15" s="1"/>
  <c r="G76" i="15"/>
  <c r="H76" i="15" s="1"/>
  <c r="I76" i="15" s="1"/>
  <c r="G75" i="15"/>
  <c r="H75" i="15" s="1"/>
  <c r="G68" i="15"/>
  <c r="H68" i="15" s="1"/>
  <c r="I68" i="15" s="1"/>
  <c r="G67" i="15"/>
  <c r="H67" i="15" s="1"/>
  <c r="I67" i="15" s="1"/>
  <c r="G66" i="15"/>
  <c r="H66" i="15" s="1"/>
  <c r="I66" i="15" s="1"/>
  <c r="G65" i="15"/>
  <c r="H65" i="15" s="1"/>
  <c r="G58" i="15"/>
  <c r="H58" i="15" s="1"/>
  <c r="I58" i="15" s="1"/>
  <c r="G57" i="15"/>
  <c r="H57" i="15" s="1"/>
  <c r="I57" i="15" s="1"/>
  <c r="G56" i="15"/>
  <c r="H56" i="15" s="1"/>
  <c r="I56" i="15" s="1"/>
  <c r="G55" i="15"/>
  <c r="H55" i="15" s="1"/>
  <c r="G48" i="15"/>
  <c r="H48" i="15" s="1"/>
  <c r="I48" i="15" s="1"/>
  <c r="G47" i="15"/>
  <c r="H47" i="15" s="1"/>
  <c r="I47" i="15" s="1"/>
  <c r="G46" i="15"/>
  <c r="H46" i="15" s="1"/>
  <c r="I46" i="15" s="1"/>
  <c r="G45" i="15"/>
  <c r="H45" i="15" s="1"/>
  <c r="G38" i="15"/>
  <c r="H38" i="15" s="1"/>
  <c r="I38" i="15" s="1"/>
  <c r="G37" i="15"/>
  <c r="H37" i="15" s="1"/>
  <c r="I37" i="15" s="1"/>
  <c r="G36" i="15"/>
  <c r="H36" i="15" s="1"/>
  <c r="I36" i="15" s="1"/>
  <c r="G35" i="15"/>
  <c r="H35" i="15" s="1"/>
  <c r="G28" i="15"/>
  <c r="H28" i="15" s="1"/>
  <c r="I28" i="15" s="1"/>
  <c r="G27" i="15"/>
  <c r="H27" i="15" s="1"/>
  <c r="I27" i="15" s="1"/>
  <c r="G26" i="15"/>
  <c r="H26" i="15" s="1"/>
  <c r="I26" i="15" s="1"/>
  <c r="G25" i="15"/>
  <c r="H25" i="15" s="1"/>
  <c r="G18" i="15"/>
  <c r="H18" i="15" s="1"/>
  <c r="I18" i="15" s="1"/>
  <c r="G17" i="15"/>
  <c r="H17" i="15" s="1"/>
  <c r="I17" i="15" s="1"/>
  <c r="G16" i="15"/>
  <c r="H16" i="15" s="1"/>
  <c r="I16" i="15" s="1"/>
  <c r="G15" i="15"/>
  <c r="H15" i="15" s="1"/>
  <c r="G8" i="15"/>
  <c r="H8" i="15" s="1"/>
  <c r="I8" i="15" s="1"/>
  <c r="G7" i="15"/>
  <c r="H7" i="15" s="1"/>
  <c r="I7" i="15" s="1"/>
  <c r="G6" i="15"/>
  <c r="H6" i="15" s="1"/>
  <c r="I6" i="15" s="1"/>
  <c r="G5" i="15"/>
  <c r="H5" i="15" s="1"/>
  <c r="G41" i="4"/>
  <c r="G51" i="10"/>
  <c r="H51" i="10" s="1"/>
  <c r="I51" i="10" s="1"/>
  <c r="G50" i="10"/>
  <c r="H50" i="10" s="1"/>
  <c r="I50" i="10" s="1"/>
  <c r="G49" i="10"/>
  <c r="H49" i="10" s="1"/>
  <c r="I49" i="10" s="1"/>
  <c r="G48" i="10"/>
  <c r="H48" i="10" s="1"/>
  <c r="G38" i="10"/>
  <c r="H38" i="10" s="1"/>
  <c r="I38" i="10" s="1"/>
  <c r="G37" i="10"/>
  <c r="H37" i="10" s="1"/>
  <c r="I37" i="10" s="1"/>
  <c r="G36" i="10"/>
  <c r="H36" i="10" s="1"/>
  <c r="I36" i="10" s="1"/>
  <c r="G35" i="10"/>
  <c r="H35" i="10" s="1"/>
  <c r="G33" i="4"/>
  <c r="G28" i="10"/>
  <c r="H28" i="10" s="1"/>
  <c r="I28" i="10" s="1"/>
  <c r="G27" i="10"/>
  <c r="H27" i="10" s="1"/>
  <c r="I27" i="10" s="1"/>
  <c r="G26" i="10"/>
  <c r="H26" i="10" s="1"/>
  <c r="I26" i="10" s="1"/>
  <c r="G25" i="10"/>
  <c r="H25" i="10" s="1"/>
  <c r="G20" i="4"/>
  <c r="H79" i="15" l="1"/>
  <c r="H80" i="15" s="1"/>
  <c r="I75" i="15"/>
  <c r="I79" i="15" s="1"/>
  <c r="I80" i="15" s="1"/>
  <c r="G79" i="15"/>
  <c r="G80" i="15" s="1"/>
  <c r="I35" i="15"/>
  <c r="I39" i="15" s="1"/>
  <c r="I40" i="15" s="1"/>
  <c r="H39" i="15"/>
  <c r="H40" i="15" s="1"/>
  <c r="I55" i="15"/>
  <c r="I59" i="15" s="1"/>
  <c r="I60" i="15" s="1"/>
  <c r="H59" i="15"/>
  <c r="H60" i="15" s="1"/>
  <c r="H29" i="15"/>
  <c r="H30" i="15" s="1"/>
  <c r="I25" i="15"/>
  <c r="I29" i="15" s="1"/>
  <c r="I30" i="15" s="1"/>
  <c r="H49" i="15"/>
  <c r="H50" i="15" s="1"/>
  <c r="I45" i="15"/>
  <c r="I49" i="15" s="1"/>
  <c r="I50" i="15" s="1"/>
  <c r="H69" i="15"/>
  <c r="H70" i="15" s="1"/>
  <c r="I65" i="15"/>
  <c r="I69" i="15" s="1"/>
  <c r="I70" i="15" s="1"/>
  <c r="G39" i="15"/>
  <c r="G40" i="15" s="1"/>
  <c r="G59" i="15"/>
  <c r="G60" i="15" s="1"/>
  <c r="G49" i="15"/>
  <c r="G50" i="15" s="1"/>
  <c r="G69" i="15"/>
  <c r="G70" i="15" s="1"/>
  <c r="G29" i="15"/>
  <c r="G30" i="15" s="1"/>
  <c r="H9" i="15"/>
  <c r="I5" i="15"/>
  <c r="I9" i="15" s="1"/>
  <c r="H19" i="15"/>
  <c r="H20" i="15" s="1"/>
  <c r="I15" i="15"/>
  <c r="I19" i="15" s="1"/>
  <c r="I20" i="15" s="1"/>
  <c r="G19" i="15"/>
  <c r="G20" i="15" s="1"/>
  <c r="G9" i="15"/>
  <c r="G10" i="15" s="1"/>
  <c r="H52" i="10"/>
  <c r="H53" i="10" s="1"/>
  <c r="I48" i="10"/>
  <c r="I52" i="10" s="1"/>
  <c r="I53" i="10" s="1"/>
  <c r="G52" i="10"/>
  <c r="G53" i="10" s="1"/>
  <c r="H39" i="10"/>
  <c r="H40" i="10" s="1"/>
  <c r="I35" i="10"/>
  <c r="I39" i="10" s="1"/>
  <c r="I40" i="10" s="1"/>
  <c r="G39" i="10"/>
  <c r="G40" i="10" s="1"/>
  <c r="I25" i="10"/>
  <c r="I29" i="10" s="1"/>
  <c r="I30" i="10" s="1"/>
  <c r="H29" i="10"/>
  <c r="H30" i="10" s="1"/>
  <c r="G29" i="10"/>
  <c r="G30" i="10" s="1"/>
  <c r="G84" i="15" l="1"/>
  <c r="G88" i="15" s="1"/>
  <c r="G83" i="15"/>
  <c r="G87" i="15" s="1"/>
  <c r="I10" i="15"/>
  <c r="I84" i="15" s="1"/>
  <c r="I88" i="15" s="1"/>
  <c r="I83" i="15"/>
  <c r="I87" i="15" s="1"/>
  <c r="H10" i="15"/>
  <c r="H84" i="15" s="1"/>
  <c r="H88" i="15" s="1"/>
  <c r="H83" i="15"/>
  <c r="H87" i="15" s="1"/>
  <c r="G7" i="11"/>
  <c r="H7" i="11" s="1"/>
  <c r="I7" i="11" s="1"/>
  <c r="G6" i="11"/>
  <c r="H6" i="11" s="1"/>
  <c r="I6" i="11" s="1"/>
  <c r="G5" i="11"/>
  <c r="H5" i="11" s="1"/>
  <c r="I5" i="11" s="1"/>
  <c r="G4" i="11"/>
  <c r="G15" i="10"/>
  <c r="H15" i="10" s="1"/>
  <c r="I15" i="10" s="1"/>
  <c r="G5" i="10"/>
  <c r="H5" i="10" s="1"/>
  <c r="I5" i="10" s="1"/>
  <c r="G16" i="10"/>
  <c r="H16" i="10" s="1"/>
  <c r="I16" i="10" s="1"/>
  <c r="G14" i="10"/>
  <c r="H14" i="10" s="1"/>
  <c r="I14" i="10" s="1"/>
  <c r="G13" i="10"/>
  <c r="G6" i="10"/>
  <c r="H6" i="10" s="1"/>
  <c r="I6" i="10" s="1"/>
  <c r="G4" i="10"/>
  <c r="H4" i="10" s="1"/>
  <c r="I4" i="10" s="1"/>
  <c r="G3" i="10"/>
  <c r="H3" i="10" s="1"/>
  <c r="I3" i="10" s="1"/>
  <c r="G18" i="9"/>
  <c r="H18" i="9" s="1"/>
  <c r="I18" i="9" s="1"/>
  <c r="G8" i="9"/>
  <c r="H8" i="9" s="1"/>
  <c r="I8" i="9" s="1"/>
  <c r="G19" i="9"/>
  <c r="H19" i="9" s="1"/>
  <c r="I19" i="9" s="1"/>
  <c r="G17" i="9"/>
  <c r="H17" i="9" s="1"/>
  <c r="G16" i="9"/>
  <c r="H16" i="9" s="1"/>
  <c r="I16" i="9" s="1"/>
  <c r="G9" i="9"/>
  <c r="H9" i="9" s="1"/>
  <c r="I9" i="9" s="1"/>
  <c r="G7" i="9"/>
  <c r="G6" i="9"/>
  <c r="H6" i="9" s="1"/>
  <c r="I6" i="9" s="1"/>
  <c r="G91" i="15" l="1"/>
  <c r="G95" i="15" s="1"/>
  <c r="G92" i="15"/>
  <c r="G96" i="15" s="1"/>
  <c r="H91" i="15"/>
  <c r="H95" i="15" s="1"/>
  <c r="H92" i="15"/>
  <c r="H96" i="15" s="1"/>
  <c r="I91" i="15"/>
  <c r="I95" i="15" s="1"/>
  <c r="I92" i="15"/>
  <c r="I96" i="15" s="1"/>
  <c r="G8" i="11"/>
  <c r="G9" i="11" s="1"/>
  <c r="H4" i="11"/>
  <c r="G17" i="10"/>
  <c r="G18" i="10" s="1"/>
  <c r="I7" i="10"/>
  <c r="H13" i="10"/>
  <c r="H7" i="10"/>
  <c r="G7" i="10"/>
  <c r="G20" i="9"/>
  <c r="G10" i="9"/>
  <c r="G11" i="9" s="1"/>
  <c r="H7" i="9"/>
  <c r="I7" i="9" s="1"/>
  <c r="I10" i="9" s="1"/>
  <c r="I11" i="9" s="1"/>
  <c r="H20" i="9"/>
  <c r="I17" i="9"/>
  <c r="I20" i="9" s="1"/>
  <c r="G8" i="10" l="1"/>
  <c r="H8" i="10"/>
  <c r="I8" i="10"/>
  <c r="I4" i="11"/>
  <c r="I8" i="11" s="1"/>
  <c r="I9" i="11" s="1"/>
  <c r="H8" i="11"/>
  <c r="H9" i="11" s="1"/>
  <c r="I13" i="10"/>
  <c r="I17" i="10" s="1"/>
  <c r="I18" i="10" s="1"/>
  <c r="H17" i="10"/>
  <c r="H18" i="10" s="1"/>
  <c r="G21" i="9"/>
  <c r="H21" i="9"/>
  <c r="I21" i="9"/>
  <c r="H10" i="9"/>
  <c r="H11" i="9" s="1"/>
  <c r="G12" i="4" l="1"/>
  <c r="G4" i="4"/>
  <c r="G5" i="2"/>
  <c r="G13" i="2"/>
</calcChain>
</file>

<file path=xl/sharedStrings.xml><?xml version="1.0" encoding="utf-8"?>
<sst xmlns="http://schemas.openxmlformats.org/spreadsheetml/2006/main" count="552" uniqueCount="92">
  <si>
    <t>Kotłownia</t>
  </si>
  <si>
    <t>Opłata dystrybucyjna zmienna</t>
  </si>
  <si>
    <t>Paliwo gazowe</t>
  </si>
  <si>
    <t>Opłata dystrybucyjna stała</t>
  </si>
  <si>
    <t>Cena netto w zł</t>
  </si>
  <si>
    <t>VAT %</t>
  </si>
  <si>
    <t>Wartość netto</t>
  </si>
  <si>
    <t>Wartość brutto</t>
  </si>
  <si>
    <t>Biedrusko ul. Ogrodowa</t>
  </si>
  <si>
    <t>Poznań ul. kkoŚciuszki</t>
  </si>
  <si>
    <t>Oświadczenie kWh/h</t>
  </si>
  <si>
    <t>Moc umowna kWh/h</t>
  </si>
  <si>
    <t>Urządzenia gazowe</t>
  </si>
  <si>
    <t>Szacowane zużycie przez okres 48 m-cy                       kWh</t>
  </si>
  <si>
    <t>Lp</t>
  </si>
  <si>
    <t>ul. Ogrodowa dz 45/4, 62-003 Biedrusko, bud. 53, całoroczna</t>
  </si>
  <si>
    <t>kocioł gazowy o mocy 390 kW szt. 2 kocioł gazowy o mocy 300 kW szt. 2 kocioł gazowy o mocy 180 kW szt. 2 kocioł gazowy o mocy 140 kW szt. 2</t>
  </si>
  <si>
    <t>Adres kotłowni</t>
  </si>
  <si>
    <t>ul. Poznańska dz 11/2, 62-003 Biedrusko, bud. 17, całoroczna</t>
  </si>
  <si>
    <t xml:space="preserve">kocioł gazowy o mocy 390 kW szt. 1 kocioł gazowy o mocy 500 kW szt. 2 </t>
  </si>
  <si>
    <t xml:space="preserve">kocioł gazowy o mocy 115 kW szt. 2 </t>
  </si>
  <si>
    <t>ul. Chludowska 1,           62-003 Biedrusko, bud.1 całoroczna</t>
  </si>
  <si>
    <t>kocioł gazowy o mocy 285 kW szt. 2 kocioł gazowy o mocy 170 kW szt. 1</t>
  </si>
  <si>
    <t>Dolaszewo k. Piły,          64-930 Szydłowo, bud. 5 całoroczna</t>
  </si>
  <si>
    <t>do 110</t>
  </si>
  <si>
    <t>powyżej           88 900</t>
  </si>
  <si>
    <t>kuchenka gazowa z piekarnikiem szt.1 kocioł warzelny szt.8</t>
  </si>
  <si>
    <t>ul. Wojska Polskiego 86/90, 60-625 Poznań, bud.66 całoroczna</t>
  </si>
  <si>
    <t>kocioł gazowy o mocy 140 kW szt. 1</t>
  </si>
  <si>
    <t>ul. Szamarzewskiego 3,       60-514 Poznań, całoroczna</t>
  </si>
  <si>
    <t>kocioł gazowy szt. 2,                     kuchenka gazowa szt. 2,                przepływowy ogrzewacz wody szt. 1</t>
  </si>
  <si>
    <t>ul. Rolna 51,                        61-487 Poznań, całoroczna</t>
  </si>
  <si>
    <t>kocioł gazowy o mocy 180 kW szt. 1</t>
  </si>
  <si>
    <t>kWh</t>
  </si>
  <si>
    <t>RAZEM za 1 rok</t>
  </si>
  <si>
    <t>RAZEM za 4 lata</t>
  </si>
  <si>
    <r>
      <t>Paliwo gazowe E, przy ciśnieniu nie niższym niż 1,6 kPa, przyjęto ciepło spalania o wartości 39,5 MJ/m</t>
    </r>
    <r>
      <rPr>
        <vertAlign val="superscript"/>
        <sz val="11"/>
        <color theme="1"/>
        <rFont val="Times New Roman"/>
        <family val="1"/>
        <charset val="238"/>
      </rPr>
      <t xml:space="preserve">3 </t>
    </r>
    <r>
      <rPr>
        <sz val="11"/>
        <color theme="1"/>
        <rFont val="Times New Roman"/>
        <family val="1"/>
        <charset val="238"/>
      </rPr>
      <t>co daje współczynnik konwersji 10.972</t>
    </r>
  </si>
  <si>
    <t>Moc</t>
  </si>
  <si>
    <t>Roczna ilość umowna kWh/rok</t>
  </si>
  <si>
    <t>do 110 kWh/h</t>
  </si>
  <si>
    <t>ul. T. Kościuszki 128/132, 61-717 Poznań, całoroczna</t>
  </si>
  <si>
    <t>ZADANIE I</t>
  </si>
  <si>
    <t>ZADANIE II</t>
  </si>
  <si>
    <t>ZADANIE III</t>
  </si>
  <si>
    <t>ZADANIE IV</t>
  </si>
  <si>
    <t>ZADANIE V</t>
  </si>
  <si>
    <t>ZADANIE VI</t>
  </si>
  <si>
    <t>ZADANIE VII</t>
  </si>
  <si>
    <t>ZADANIE VIII</t>
  </si>
  <si>
    <r>
      <t>Paliwo gazowe E, przy ciśnieniu nie niższym 150-400 kPa, przyjęto nominalne ciepło spalania dla gazu E: 39,5 MJ/m</t>
    </r>
    <r>
      <rPr>
        <vertAlign val="superscript"/>
        <sz val="11"/>
        <color theme="1"/>
        <rFont val="Times New Roman"/>
        <family val="1"/>
        <charset val="238"/>
      </rPr>
      <t xml:space="preserve">3 </t>
    </r>
    <r>
      <rPr>
        <sz val="11"/>
        <color theme="1"/>
        <rFont val="Times New Roman"/>
        <family val="1"/>
        <charset val="238"/>
      </rPr>
      <t>co daje współczynnik konwersji: 10.972 kWh/m</t>
    </r>
    <r>
      <rPr>
        <vertAlign val="superscript"/>
        <sz val="11"/>
        <color theme="1"/>
        <rFont val="Times New Roman"/>
        <family val="1"/>
        <charset val="238"/>
      </rPr>
      <t>3</t>
    </r>
  </si>
  <si>
    <t>Biedrusko ul. Poznańska      dz. 11/2 bud. 17</t>
  </si>
  <si>
    <t xml:space="preserve">850 kWh/h </t>
  </si>
  <si>
    <t xml:space="preserve">1300 kWh/h </t>
  </si>
  <si>
    <t>Opłata abonamentowa/handlowa</t>
  </si>
  <si>
    <t>ul. Chludowska 1,                   62-003 Biedrusko, bud.1 całoroczna</t>
  </si>
  <si>
    <t xml:space="preserve">200 kWh/h </t>
  </si>
  <si>
    <t xml:space="preserve">700 kWh/h </t>
  </si>
  <si>
    <t>Dolaszewo k. Piły,                64-930 Szydłowo, bud. 5 całoroczna</t>
  </si>
  <si>
    <t xml:space="preserve">220 kWh/h </t>
  </si>
  <si>
    <t xml:space="preserve">190 kWh/h </t>
  </si>
  <si>
    <t>Wartość VAT</t>
  </si>
  <si>
    <t>OGÓŁEM ZA I-VIII ZADANIA</t>
  </si>
  <si>
    <t>OPCJE + 50%</t>
  </si>
  <si>
    <t>Wartość zamówienia wraz z opcjami w EURO:</t>
  </si>
  <si>
    <t>Wartość zamówienia w EURO:</t>
  </si>
  <si>
    <r>
      <t>Szacowane zużycie przez okres 48 m-cy                       m</t>
    </r>
    <r>
      <rPr>
        <vertAlign val="superscript"/>
        <sz val="10"/>
        <color theme="1"/>
        <rFont val="Times New Roman"/>
        <family val="1"/>
        <charset val="238"/>
      </rPr>
      <t>3</t>
    </r>
  </si>
  <si>
    <r>
      <t>Szacowane zużycie przez okres 48 m-cy                       m</t>
    </r>
    <r>
      <rPr>
        <vertAlign val="superscript"/>
        <sz val="10"/>
        <rFont val="Times New Roman"/>
        <family val="1"/>
        <charset val="238"/>
      </rPr>
      <t>3</t>
    </r>
  </si>
  <si>
    <t>Załącznik nr 3 do Wniosku</t>
  </si>
  <si>
    <t>załącznik nr 3 do Wniosku</t>
  </si>
  <si>
    <t>PGNiG</t>
  </si>
  <si>
    <t>z urzędu</t>
  </si>
  <si>
    <t>Biedrusko ul. Poznańska      dz. 11/2 bud. 39 (myjnia)</t>
  </si>
  <si>
    <t>ONICO</t>
  </si>
  <si>
    <t>bw-5</t>
  </si>
  <si>
    <t>bw-6</t>
  </si>
  <si>
    <t>200 kWh/h</t>
  </si>
  <si>
    <t xml:space="preserve">720 kWh/h </t>
  </si>
  <si>
    <t xml:space="preserve">160 kWh/h </t>
  </si>
  <si>
    <t xml:space="preserve">1700 kWh/h </t>
  </si>
  <si>
    <t>150 kWh/h</t>
  </si>
  <si>
    <t>210 kWh/h</t>
  </si>
  <si>
    <t xml:space="preserve">670 kWh/h </t>
  </si>
  <si>
    <t>poznański</t>
  </si>
  <si>
    <t>Ob. taryf.</t>
  </si>
  <si>
    <t>Gr. taryf.</t>
  </si>
  <si>
    <t>BW-5</t>
  </si>
  <si>
    <t>RAZEM za 3 lata</t>
  </si>
  <si>
    <t xml:space="preserve">Biedrusko ul. Wojskowa 8   </t>
  </si>
  <si>
    <t>Formularz cenowy  na dostawę gazu ziemnego i usług dystrybucji</t>
  </si>
  <si>
    <t>……………………………………</t>
  </si>
  <si>
    <t>kwalifikowany podpis elektroniczny osoby/osób upoważnionej/upoważnionych do reprezentowania Wykonawcy</t>
  </si>
  <si>
    <t xml:space="preserve">                                                                                                                                                                                 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</si>
</sst>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3" fontId="4" fillId="0" borderId="1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0" borderId="0" xfId="0" applyFont="1"/>
    <xf numFmtId="3" fontId="1" fillId="0" borderId="0" xfId="0" applyNumberFormat="1" applyFont="1"/>
    <xf numFmtId="3" fontId="8" fillId="0" borderId="0" xfId="0" applyNumberFormat="1" applyFont="1"/>
    <xf numFmtId="0" fontId="10" fillId="0" borderId="11" xfId="0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17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0" xfId="0" applyFont="1" applyFill="1"/>
    <xf numFmtId="0" fontId="4" fillId="3" borderId="0" xfId="0" applyFont="1" applyFill="1"/>
    <xf numFmtId="164" fontId="4" fillId="3" borderId="1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center"/>
    </xf>
    <xf numFmtId="0" fontId="4" fillId="0" borderId="0" xfId="0" applyFont="1" applyFill="1"/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8" xfId="0" applyFont="1" applyBorder="1"/>
    <xf numFmtId="0" fontId="4" fillId="0" borderId="18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8" fillId="0" borderId="0" xfId="0" applyFont="1"/>
    <xf numFmtId="0" fontId="9" fillId="0" borderId="0" xfId="0" applyFont="1" applyBorder="1" applyAlignment="1"/>
    <xf numFmtId="4" fontId="18" fillId="0" borderId="0" xfId="0" applyNumberFormat="1" applyFont="1"/>
    <xf numFmtId="4" fontId="20" fillId="0" borderId="19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1" fillId="0" borderId="2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3" fontId="4" fillId="0" borderId="2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90"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textRotation="90"/>
    </xf>
    <xf numFmtId="0" fontId="1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9" fillId="0" borderId="17" xfId="0" applyFont="1" applyBorder="1" applyAlignment="1">
      <alignment horizontal="right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5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2"/>
    </xf>
    <xf numFmtId="0" fontId="3" fillId="0" borderId="3" xfId="0" applyFont="1" applyFill="1" applyBorder="1" applyAlignment="1">
      <alignment horizontal="center" vertical="center" textRotation="2"/>
    </xf>
    <xf numFmtId="0" fontId="3" fillId="0" borderId="4" xfId="0" applyFont="1" applyFill="1" applyBorder="1" applyAlignment="1">
      <alignment horizontal="center" vertical="center" textRotation="2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3" xfId="0" applyFont="1" applyFill="1" applyBorder="1" applyAlignment="1">
      <alignment horizontal="center" vertical="center" textRotation="90"/>
    </xf>
    <xf numFmtId="0" fontId="4" fillId="0" borderId="4" xfId="0" applyFont="1" applyFill="1" applyBorder="1" applyAlignment="1">
      <alignment horizontal="center" vertical="center" textRotation="90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22" fillId="0" borderId="0" xfId="0" applyFont="1" applyAlignment="1">
      <alignment wrapText="1"/>
    </xf>
    <xf numFmtId="0" fontId="2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zoomScaleNormal="100" workbookViewId="0">
      <selection activeCell="K4" sqref="K4"/>
    </sheetView>
  </sheetViews>
  <sheetFormatPr defaultColWidth="9.109375" defaultRowHeight="13.8" x14ac:dyDescent="0.25"/>
  <cols>
    <col min="1" max="1" width="10" style="7" bestFit="1" customWidth="1"/>
    <col min="2" max="2" width="9.109375" style="7"/>
    <col min="3" max="3" width="11.44140625" style="7" customWidth="1"/>
    <col min="4" max="4" width="16.5546875" style="7" bestFit="1" customWidth="1"/>
    <col min="5" max="5" width="15.5546875" style="7" bestFit="1" customWidth="1"/>
    <col min="6" max="6" width="9.33203125" style="7" bestFit="1" customWidth="1"/>
    <col min="7" max="7" width="13.6640625" style="7" bestFit="1" customWidth="1"/>
    <col min="8" max="8" width="13.109375" style="7" bestFit="1" customWidth="1"/>
    <col min="9" max="9" width="14.44140625" style="7" bestFit="1" customWidth="1"/>
    <col min="10" max="10" width="9.109375" style="7"/>
    <col min="11" max="11" width="11.44140625" style="7" bestFit="1" customWidth="1"/>
    <col min="12" max="16384" width="9.109375" style="7"/>
  </cols>
  <sheetData>
    <row r="1" spans="1:9" x14ac:dyDescent="0.25">
      <c r="G1" s="100" t="s">
        <v>67</v>
      </c>
      <c r="H1" s="100"/>
      <c r="I1" s="100"/>
    </row>
    <row r="3" spans="1:9" ht="15" customHeight="1" x14ac:dyDescent="0.25">
      <c r="A3" s="101" t="s">
        <v>41</v>
      </c>
      <c r="B3" s="101"/>
      <c r="C3" s="101"/>
      <c r="D3" s="101"/>
      <c r="E3" s="101"/>
      <c r="F3" s="101"/>
      <c r="G3" s="101"/>
      <c r="H3" s="101"/>
      <c r="I3" s="101"/>
    </row>
    <row r="4" spans="1:9" x14ac:dyDescent="0.25">
      <c r="E4" s="108"/>
      <c r="F4" s="108"/>
      <c r="G4" s="108"/>
      <c r="H4" s="108"/>
      <c r="I4" s="108"/>
    </row>
    <row r="5" spans="1:9" s="10" customFormat="1" x14ac:dyDescent="0.3">
      <c r="A5" s="8" t="s">
        <v>0</v>
      </c>
      <c r="B5" s="8" t="s">
        <v>37</v>
      </c>
      <c r="C5" s="8" t="s">
        <v>33</v>
      </c>
      <c r="D5" s="8"/>
      <c r="E5" s="16" t="s">
        <v>4</v>
      </c>
      <c r="F5" s="16" t="s">
        <v>5</v>
      </c>
      <c r="G5" s="17" t="s">
        <v>6</v>
      </c>
      <c r="H5" s="16" t="s">
        <v>60</v>
      </c>
      <c r="I5" s="16" t="s">
        <v>7</v>
      </c>
    </row>
    <row r="6" spans="1:9" ht="41.4" x14ac:dyDescent="0.25">
      <c r="A6" s="109" t="s">
        <v>50</v>
      </c>
      <c r="B6" s="103" t="s">
        <v>51</v>
      </c>
      <c r="C6" s="106">
        <v>2200000</v>
      </c>
      <c r="D6" s="19" t="s">
        <v>1</v>
      </c>
      <c r="E6" s="20">
        <v>1.7829999999999999E-2</v>
      </c>
      <c r="F6" s="20">
        <v>23</v>
      </c>
      <c r="G6" s="21">
        <f>ROUND(E6*C6,2)</f>
        <v>39226</v>
      </c>
      <c r="H6" s="21">
        <f>ROUND(G6*F6%,2)</f>
        <v>9021.98</v>
      </c>
      <c r="I6" s="21">
        <f>H6+G6</f>
        <v>48247.979999999996</v>
      </c>
    </row>
    <row r="7" spans="1:9" x14ac:dyDescent="0.25">
      <c r="A7" s="109"/>
      <c r="B7" s="104"/>
      <c r="C7" s="107"/>
      <c r="D7" s="22" t="s">
        <v>2</v>
      </c>
      <c r="E7" s="20">
        <v>0.13006000000000001</v>
      </c>
      <c r="F7" s="20">
        <v>23</v>
      </c>
      <c r="G7" s="21">
        <f>ROUND(E7*C6,2)</f>
        <v>286132</v>
      </c>
      <c r="H7" s="21">
        <f t="shared" ref="H7:H9" si="0">ROUND(G7*F7%,2)</f>
        <v>65810.36</v>
      </c>
      <c r="I7" s="21">
        <f t="shared" ref="I7:I9" si="1">H7+G7</f>
        <v>351942.36</v>
      </c>
    </row>
    <row r="8" spans="1:9" ht="41.4" x14ac:dyDescent="0.25">
      <c r="A8" s="109"/>
      <c r="B8" s="104"/>
      <c r="C8" s="23">
        <v>12</v>
      </c>
      <c r="D8" s="19" t="s">
        <v>53</v>
      </c>
      <c r="E8" s="20">
        <v>143</v>
      </c>
      <c r="F8" s="20">
        <v>23</v>
      </c>
      <c r="G8" s="21">
        <f>ROUND(E8*C8,2)</f>
        <v>1716</v>
      </c>
      <c r="H8" s="21">
        <f t="shared" si="0"/>
        <v>394.68</v>
      </c>
      <c r="I8" s="21">
        <f t="shared" si="1"/>
        <v>2110.6799999999998</v>
      </c>
    </row>
    <row r="9" spans="1:9" ht="41.4" x14ac:dyDescent="0.25">
      <c r="A9" s="109"/>
      <c r="B9" s="105"/>
      <c r="C9" s="24">
        <v>7446000</v>
      </c>
      <c r="D9" s="19" t="s">
        <v>3</v>
      </c>
      <c r="E9" s="20">
        <v>4.2199999999999998E-3</v>
      </c>
      <c r="F9" s="20">
        <v>23</v>
      </c>
      <c r="G9" s="21">
        <f>ROUND(E9*C9,2)</f>
        <v>31422.12</v>
      </c>
      <c r="H9" s="21">
        <f t="shared" si="0"/>
        <v>7227.09</v>
      </c>
      <c r="I9" s="21">
        <f t="shared" si="1"/>
        <v>38649.21</v>
      </c>
    </row>
    <row r="10" spans="1:9" x14ac:dyDescent="0.25">
      <c r="B10" s="28"/>
      <c r="C10" s="29"/>
      <c r="D10" s="26" t="s">
        <v>34</v>
      </c>
      <c r="E10" s="28"/>
      <c r="F10" s="28"/>
      <c r="G10" s="27">
        <f>SUM(G6:G9)</f>
        <v>358496.12</v>
      </c>
      <c r="H10" s="27">
        <f>SUM(H6:H9)</f>
        <v>82454.109999999986</v>
      </c>
      <c r="I10" s="27">
        <f>SUM(I6:I9)</f>
        <v>440950.23</v>
      </c>
    </row>
    <row r="11" spans="1:9" x14ac:dyDescent="0.25">
      <c r="B11" s="28"/>
      <c r="C11" s="29"/>
      <c r="D11" s="26" t="s">
        <v>35</v>
      </c>
      <c r="E11" s="28"/>
      <c r="F11" s="28"/>
      <c r="G11" s="27">
        <f>G10*4</f>
        <v>1433984.48</v>
      </c>
      <c r="H11" s="27">
        <f t="shared" ref="H11:I11" si="2">H10*4</f>
        <v>329816.43999999994</v>
      </c>
      <c r="I11" s="27">
        <f t="shared" si="2"/>
        <v>1763800.92</v>
      </c>
    </row>
    <row r="12" spans="1:9" x14ac:dyDescent="0.25">
      <c r="B12" s="28"/>
      <c r="C12" s="29"/>
      <c r="D12" s="30"/>
      <c r="E12" s="28"/>
      <c r="F12" s="28"/>
      <c r="G12" s="31"/>
      <c r="H12" s="31"/>
      <c r="I12" s="31"/>
    </row>
    <row r="13" spans="1:9" ht="15" customHeight="1" x14ac:dyDescent="0.25">
      <c r="A13" s="101" t="s">
        <v>42</v>
      </c>
      <c r="B13" s="101"/>
      <c r="C13" s="101"/>
      <c r="D13" s="101"/>
      <c r="E13" s="101"/>
      <c r="F13" s="101"/>
      <c r="G13" s="101"/>
      <c r="H13" s="101"/>
      <c r="I13" s="101"/>
    </row>
    <row r="14" spans="1:9" x14ac:dyDescent="0.25">
      <c r="C14" s="15"/>
    </row>
    <row r="15" spans="1:9" x14ac:dyDescent="0.25">
      <c r="A15" s="8" t="s">
        <v>0</v>
      </c>
      <c r="B15" s="8" t="s">
        <v>37</v>
      </c>
      <c r="C15" s="8" t="s">
        <v>33</v>
      </c>
      <c r="D15" s="8"/>
      <c r="E15" s="8" t="s">
        <v>4</v>
      </c>
      <c r="F15" s="8" t="s">
        <v>5</v>
      </c>
      <c r="G15" s="9" t="s">
        <v>6</v>
      </c>
      <c r="H15" s="18" t="s">
        <v>60</v>
      </c>
      <c r="I15" s="8" t="s">
        <v>7</v>
      </c>
    </row>
    <row r="16" spans="1:9" ht="41.4" x14ac:dyDescent="0.25">
      <c r="A16" s="102" t="s">
        <v>8</v>
      </c>
      <c r="B16" s="103" t="s">
        <v>52</v>
      </c>
      <c r="C16" s="106">
        <v>5500000</v>
      </c>
      <c r="D16" s="19" t="s">
        <v>1</v>
      </c>
      <c r="E16" s="20">
        <v>1.7829999999999999E-2</v>
      </c>
      <c r="F16" s="20">
        <v>23</v>
      </c>
      <c r="G16" s="21">
        <f>ROUND(E16*C16,2)</f>
        <v>98065</v>
      </c>
      <c r="H16" s="21">
        <f>ROUND(G16*F16%,2)</f>
        <v>22554.95</v>
      </c>
      <c r="I16" s="21">
        <f>H16+G16</f>
        <v>120619.95</v>
      </c>
    </row>
    <row r="17" spans="1:10" x14ac:dyDescent="0.25">
      <c r="A17" s="102"/>
      <c r="B17" s="104"/>
      <c r="C17" s="107"/>
      <c r="D17" s="22" t="s">
        <v>2</v>
      </c>
      <c r="E17" s="20">
        <v>0.13006000000000001</v>
      </c>
      <c r="F17" s="20">
        <v>23</v>
      </c>
      <c r="G17" s="21">
        <f>ROUND(E17*C16,2)</f>
        <v>715330</v>
      </c>
      <c r="H17" s="21">
        <f t="shared" ref="H17:H19" si="3">ROUND(G17*F17%,2)</f>
        <v>164525.9</v>
      </c>
      <c r="I17" s="21">
        <f t="shared" ref="I17:I19" si="4">H17+G17</f>
        <v>879855.9</v>
      </c>
    </row>
    <row r="18" spans="1:10" ht="41.4" x14ac:dyDescent="0.25">
      <c r="A18" s="102"/>
      <c r="B18" s="104"/>
      <c r="C18" s="23">
        <v>12</v>
      </c>
      <c r="D18" s="19" t="s">
        <v>53</v>
      </c>
      <c r="E18" s="20">
        <v>143</v>
      </c>
      <c r="F18" s="20">
        <v>23</v>
      </c>
      <c r="G18" s="21">
        <f>ROUND(E18*C18,2)</f>
        <v>1716</v>
      </c>
      <c r="H18" s="21">
        <f t="shared" si="3"/>
        <v>394.68</v>
      </c>
      <c r="I18" s="21">
        <f t="shared" si="4"/>
        <v>2110.6799999999998</v>
      </c>
    </row>
    <row r="19" spans="1:10" ht="41.4" x14ac:dyDescent="0.25">
      <c r="A19" s="102"/>
      <c r="B19" s="105"/>
      <c r="C19" s="24">
        <v>11388000</v>
      </c>
      <c r="D19" s="19" t="s">
        <v>3</v>
      </c>
      <c r="E19" s="20">
        <v>4.2199999999999998E-3</v>
      </c>
      <c r="F19" s="20">
        <v>23</v>
      </c>
      <c r="G19" s="21">
        <f>ROUND(E19*C19,2)</f>
        <v>48057.36</v>
      </c>
      <c r="H19" s="21">
        <f t="shared" si="3"/>
        <v>11053.19</v>
      </c>
      <c r="I19" s="21">
        <f t="shared" si="4"/>
        <v>59110.55</v>
      </c>
    </row>
    <row r="20" spans="1:10" x14ac:dyDescent="0.25">
      <c r="B20" s="28"/>
      <c r="C20" s="28"/>
      <c r="D20" s="26" t="s">
        <v>34</v>
      </c>
      <c r="E20" s="25"/>
      <c r="F20" s="25"/>
      <c r="G20" s="27">
        <f>SUM(G16:G19)</f>
        <v>863168.36</v>
      </c>
      <c r="H20" s="27">
        <f>SUM(H16:H19)</f>
        <v>198528.72</v>
      </c>
      <c r="I20" s="27">
        <f>SUM(I16:I19)</f>
        <v>1061697.08</v>
      </c>
    </row>
    <row r="21" spans="1:10" x14ac:dyDescent="0.25">
      <c r="B21" s="28"/>
      <c r="C21" s="28"/>
      <c r="D21" s="26" t="s">
        <v>35</v>
      </c>
      <c r="E21" s="25"/>
      <c r="F21" s="25"/>
      <c r="G21" s="27">
        <f>G20*4</f>
        <v>3452673.44</v>
      </c>
      <c r="H21" s="27">
        <f t="shared" ref="H21:I21" si="5">H20*4</f>
        <v>794114.88</v>
      </c>
      <c r="I21" s="27">
        <f t="shared" si="5"/>
        <v>4246788.32</v>
      </c>
    </row>
    <row r="23" spans="1:10" x14ac:dyDescent="0.25">
      <c r="J23" s="7">
        <v>1</v>
      </c>
    </row>
    <row r="24" spans="1:10" x14ac:dyDescent="0.25">
      <c r="G24" s="10"/>
    </row>
  </sheetData>
  <mergeCells count="10">
    <mergeCell ref="G1:I1"/>
    <mergeCell ref="A3:I3"/>
    <mergeCell ref="A13:I13"/>
    <mergeCell ref="A16:A19"/>
    <mergeCell ref="B16:B19"/>
    <mergeCell ref="C16:C17"/>
    <mergeCell ref="E4:I4"/>
    <mergeCell ref="A6:A9"/>
    <mergeCell ref="B6:B9"/>
    <mergeCell ref="C6:C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L3" sqref="L3"/>
    </sheetView>
  </sheetViews>
  <sheetFormatPr defaultColWidth="9.109375" defaultRowHeight="13.8" x14ac:dyDescent="0.25"/>
  <cols>
    <col min="1" max="1" width="3.33203125" style="2" bestFit="1" customWidth="1"/>
    <col min="2" max="2" width="15" style="1" customWidth="1"/>
    <col min="3" max="3" width="28" style="1" customWidth="1"/>
    <col min="4" max="4" width="10.33203125" style="1" customWidth="1"/>
    <col min="5" max="5" width="8.88671875" style="1" customWidth="1"/>
    <col min="6" max="6" width="11.5546875" style="1" customWidth="1"/>
    <col min="7" max="7" width="10" style="1" customWidth="1"/>
    <col min="8" max="16384" width="9.109375" style="1"/>
  </cols>
  <sheetData>
    <row r="1" spans="1:7" ht="14.4" thickBot="1" x14ac:dyDescent="0.3"/>
    <row r="2" spans="1:7" s="3" customFormat="1" ht="37.5" customHeight="1" x14ac:dyDescent="0.3">
      <c r="A2" s="110" t="s">
        <v>49</v>
      </c>
      <c r="B2" s="111"/>
      <c r="C2" s="111"/>
      <c r="D2" s="111"/>
      <c r="E2" s="111"/>
      <c r="F2" s="111"/>
      <c r="G2" s="112"/>
    </row>
    <row r="3" spans="1:7" s="50" customFormat="1" ht="59.25" customHeight="1" x14ac:dyDescent="0.25">
      <c r="A3" s="46" t="s">
        <v>14</v>
      </c>
      <c r="B3" s="47" t="s">
        <v>17</v>
      </c>
      <c r="C3" s="48" t="s">
        <v>12</v>
      </c>
      <c r="D3" s="48" t="s">
        <v>10</v>
      </c>
      <c r="E3" s="48" t="s">
        <v>11</v>
      </c>
      <c r="F3" s="48" t="s">
        <v>13</v>
      </c>
      <c r="G3" s="49" t="s">
        <v>65</v>
      </c>
    </row>
    <row r="4" spans="1:7" s="2" customFormat="1" x14ac:dyDescent="0.3">
      <c r="A4" s="5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6">
        <v>7</v>
      </c>
    </row>
    <row r="5" spans="1:7" s="2" customFormat="1" ht="53.4" thickBot="1" x14ac:dyDescent="0.35">
      <c r="A5" s="45">
        <v>1</v>
      </c>
      <c r="B5" s="42" t="s">
        <v>18</v>
      </c>
      <c r="C5" s="42" t="s">
        <v>19</v>
      </c>
      <c r="D5" s="43">
        <v>330</v>
      </c>
      <c r="E5" s="43">
        <v>850</v>
      </c>
      <c r="F5" s="43">
        <v>8800000</v>
      </c>
      <c r="G5" s="44">
        <f>F5/10.972</f>
        <v>802041.56033539923</v>
      </c>
    </row>
    <row r="6" spans="1:7" s="2" customFormat="1" x14ac:dyDescent="0.3">
      <c r="A6" s="58"/>
      <c r="B6" s="59"/>
      <c r="C6" s="59"/>
      <c r="D6" s="60"/>
      <c r="E6" s="60"/>
      <c r="F6" s="60"/>
      <c r="G6" s="60"/>
    </row>
    <row r="7" spans="1:7" s="2" customFormat="1" x14ac:dyDescent="0.3">
      <c r="A7" s="58"/>
      <c r="B7" s="59"/>
      <c r="C7" s="59"/>
      <c r="D7" s="60"/>
      <c r="E7" s="60"/>
      <c r="F7" s="60"/>
      <c r="G7" s="60"/>
    </row>
    <row r="8" spans="1:7" s="2" customFormat="1" x14ac:dyDescent="0.3">
      <c r="A8" s="58"/>
      <c r="B8" s="59"/>
      <c r="C8" s="59"/>
      <c r="D8" s="60"/>
      <c r="E8" s="60"/>
      <c r="F8" s="60"/>
      <c r="G8" s="60"/>
    </row>
    <row r="9" spans="1:7" ht="14.4" thickBot="1" x14ac:dyDescent="0.3"/>
    <row r="10" spans="1:7" ht="35.25" customHeight="1" x14ac:dyDescent="0.25">
      <c r="A10" s="110" t="s">
        <v>49</v>
      </c>
      <c r="B10" s="111"/>
      <c r="C10" s="111"/>
      <c r="D10" s="111"/>
      <c r="E10" s="111"/>
      <c r="F10" s="111"/>
      <c r="G10" s="112"/>
    </row>
    <row r="11" spans="1:7" ht="68.400000000000006" x14ac:dyDescent="0.25">
      <c r="A11" s="46" t="s">
        <v>14</v>
      </c>
      <c r="B11" s="47" t="s">
        <v>17</v>
      </c>
      <c r="C11" s="48" t="s">
        <v>12</v>
      </c>
      <c r="D11" s="48" t="s">
        <v>10</v>
      </c>
      <c r="E11" s="48" t="s">
        <v>11</v>
      </c>
      <c r="F11" s="48" t="s">
        <v>13</v>
      </c>
      <c r="G11" s="49" t="s">
        <v>65</v>
      </c>
    </row>
    <row r="12" spans="1:7" x14ac:dyDescent="0.25">
      <c r="A12" s="46">
        <v>1</v>
      </c>
      <c r="B12" s="47">
        <v>2</v>
      </c>
      <c r="C12" s="47">
        <v>3</v>
      </c>
      <c r="D12" s="47">
        <v>4</v>
      </c>
      <c r="E12" s="47">
        <v>5</v>
      </c>
      <c r="F12" s="47">
        <v>6</v>
      </c>
      <c r="G12" s="51">
        <v>7</v>
      </c>
    </row>
    <row r="13" spans="1:7" s="2" customFormat="1" ht="66.599999999999994" thickBot="1" x14ac:dyDescent="0.35">
      <c r="A13" s="45">
        <v>1</v>
      </c>
      <c r="B13" s="42" t="s">
        <v>15</v>
      </c>
      <c r="C13" s="42" t="s">
        <v>16</v>
      </c>
      <c r="D13" s="43">
        <v>330</v>
      </c>
      <c r="E13" s="43">
        <v>1300</v>
      </c>
      <c r="F13" s="43">
        <v>22000000</v>
      </c>
      <c r="G13" s="44">
        <f>F13/10.972</f>
        <v>2005103.900838498</v>
      </c>
    </row>
    <row r="15" spans="1:7" x14ac:dyDescent="0.25">
      <c r="F15" s="40"/>
      <c r="G15" s="40"/>
    </row>
  </sheetData>
  <mergeCells count="2">
    <mergeCell ref="A2:G2"/>
    <mergeCell ref="A10:G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3"/>
  <sheetViews>
    <sheetView zoomScaleNormal="100" workbookViewId="0">
      <selection activeCell="K38" sqref="K38"/>
    </sheetView>
  </sheetViews>
  <sheetFormatPr defaultColWidth="9.109375" defaultRowHeight="13.8" x14ac:dyDescent="0.25"/>
  <cols>
    <col min="1" max="1" width="10" style="7" bestFit="1" customWidth="1"/>
    <col min="2" max="2" width="9.109375" style="7"/>
    <col min="3" max="3" width="11.44140625" style="28" customWidth="1"/>
    <col min="4" max="4" width="16.5546875" style="28" bestFit="1" customWidth="1"/>
    <col min="5" max="5" width="15.5546875" style="28" bestFit="1" customWidth="1"/>
    <col min="6" max="6" width="9.109375" style="28"/>
    <col min="7" max="7" width="13.5546875" style="28" bestFit="1" customWidth="1"/>
    <col min="8" max="8" width="13.44140625" style="28" customWidth="1"/>
    <col min="9" max="9" width="14.33203125" style="28" bestFit="1" customWidth="1"/>
    <col min="10" max="10" width="9.109375" style="7"/>
    <col min="11" max="11" width="11.44140625" style="7" bestFit="1" customWidth="1"/>
    <col min="12" max="16384" width="9.109375" style="7"/>
  </cols>
  <sheetData>
    <row r="1" spans="1:9" ht="15" customHeight="1" x14ac:dyDescent="0.25">
      <c r="A1" s="113" t="s">
        <v>43</v>
      </c>
      <c r="B1" s="113"/>
      <c r="C1" s="113"/>
      <c r="D1" s="113"/>
      <c r="E1" s="113"/>
      <c r="F1" s="113"/>
      <c r="G1" s="113"/>
      <c r="H1" s="113"/>
      <c r="I1" s="113"/>
    </row>
    <row r="2" spans="1:9" x14ac:dyDescent="0.25">
      <c r="A2" s="8" t="s">
        <v>0</v>
      </c>
      <c r="B2" s="8" t="s">
        <v>37</v>
      </c>
      <c r="C2" s="20" t="s">
        <v>33</v>
      </c>
      <c r="D2" s="20"/>
      <c r="E2" s="32" t="s">
        <v>4</v>
      </c>
      <c r="F2" s="32" t="s">
        <v>5</v>
      </c>
      <c r="G2" s="33" t="s">
        <v>6</v>
      </c>
      <c r="H2" s="16" t="s">
        <v>60</v>
      </c>
      <c r="I2" s="32" t="s">
        <v>7</v>
      </c>
    </row>
    <row r="3" spans="1:9" ht="41.4" x14ac:dyDescent="0.25">
      <c r="A3" s="109" t="s">
        <v>54</v>
      </c>
      <c r="B3" s="115" t="s">
        <v>55</v>
      </c>
      <c r="C3" s="106">
        <v>625000</v>
      </c>
      <c r="D3" s="19" t="s">
        <v>1</v>
      </c>
      <c r="E3" s="20">
        <v>1.7860000000000001E-2</v>
      </c>
      <c r="F3" s="20">
        <v>23</v>
      </c>
      <c r="G3" s="21">
        <f>ROUND(E3*C3,2)</f>
        <v>11162.5</v>
      </c>
      <c r="H3" s="21">
        <f>ROUND(G3*F3%,2)</f>
        <v>2567.38</v>
      </c>
      <c r="I3" s="21">
        <f>H3+G3</f>
        <v>13729.880000000001</v>
      </c>
    </row>
    <row r="4" spans="1:9" x14ac:dyDescent="0.25">
      <c r="A4" s="109"/>
      <c r="B4" s="116"/>
      <c r="C4" s="107"/>
      <c r="D4" s="22" t="s">
        <v>2</v>
      </c>
      <c r="E4" s="37">
        <v>0.1336</v>
      </c>
      <c r="F4" s="20">
        <v>23</v>
      </c>
      <c r="G4" s="21">
        <f>ROUND(E4*C3,2)</f>
        <v>83500</v>
      </c>
      <c r="H4" s="21">
        <f t="shared" ref="H4:H6" si="0">ROUND(G4*F4%,2)</f>
        <v>19205</v>
      </c>
      <c r="I4" s="21">
        <f t="shared" ref="I4:I6" si="1">H4+G4</f>
        <v>102705</v>
      </c>
    </row>
    <row r="5" spans="1:9" ht="41.4" x14ac:dyDescent="0.25">
      <c r="A5" s="109"/>
      <c r="B5" s="116"/>
      <c r="C5" s="23">
        <v>12</v>
      </c>
      <c r="D5" s="19" t="s">
        <v>53</v>
      </c>
      <c r="E5" s="20">
        <v>121</v>
      </c>
      <c r="F5" s="20">
        <v>23</v>
      </c>
      <c r="G5" s="21">
        <f>ROUND(E5*C5,2)</f>
        <v>1452</v>
      </c>
      <c r="H5" s="21">
        <f t="shared" si="0"/>
        <v>333.96</v>
      </c>
      <c r="I5" s="21">
        <f t="shared" si="1"/>
        <v>1785.96</v>
      </c>
    </row>
    <row r="6" spans="1:9" ht="41.4" x14ac:dyDescent="0.25">
      <c r="A6" s="109"/>
      <c r="B6" s="117"/>
      <c r="C6" s="24">
        <v>1752000</v>
      </c>
      <c r="D6" s="19" t="s">
        <v>3</v>
      </c>
      <c r="E6" s="20">
        <v>4.3699999999999998E-3</v>
      </c>
      <c r="F6" s="20">
        <v>23</v>
      </c>
      <c r="G6" s="21">
        <f>ROUND(E6*C6,2)</f>
        <v>7656.24</v>
      </c>
      <c r="H6" s="21">
        <f t="shared" si="0"/>
        <v>1760.94</v>
      </c>
      <c r="I6" s="21">
        <f t="shared" si="1"/>
        <v>9417.18</v>
      </c>
    </row>
    <row r="7" spans="1:9" x14ac:dyDescent="0.25">
      <c r="C7" s="25"/>
      <c r="D7" s="26" t="s">
        <v>34</v>
      </c>
      <c r="E7" s="25"/>
      <c r="F7" s="25"/>
      <c r="G7" s="27">
        <f>SUM(G3:G6)</f>
        <v>103770.74</v>
      </c>
      <c r="H7" s="27">
        <f>SUM(H3:H6)</f>
        <v>23867.279999999999</v>
      </c>
      <c r="I7" s="27">
        <f>SUM(I3:I6)</f>
        <v>127638.02000000002</v>
      </c>
    </row>
    <row r="8" spans="1:9" x14ac:dyDescent="0.25">
      <c r="C8" s="25"/>
      <c r="D8" s="26" t="s">
        <v>35</v>
      </c>
      <c r="E8" s="25"/>
      <c r="F8" s="25"/>
      <c r="G8" s="27">
        <f>G7*4</f>
        <v>415082.96</v>
      </c>
      <c r="H8" s="27">
        <f t="shared" ref="H8:I8" si="2">H7*4</f>
        <v>95469.119999999995</v>
      </c>
      <c r="I8" s="27">
        <f t="shared" si="2"/>
        <v>510552.08000000007</v>
      </c>
    </row>
    <row r="9" spans="1:9" x14ac:dyDescent="0.25">
      <c r="C9" s="25"/>
      <c r="D9" s="35"/>
      <c r="E9" s="25"/>
      <c r="F9" s="25"/>
      <c r="G9" s="36"/>
      <c r="H9" s="36"/>
      <c r="I9" s="36"/>
    </row>
    <row r="10" spans="1:9" x14ac:dyDescent="0.25">
      <c r="C10" s="25"/>
      <c r="D10" s="35"/>
      <c r="E10" s="25"/>
      <c r="F10" s="25"/>
      <c r="G10" s="36"/>
      <c r="H10" s="36"/>
      <c r="I10" s="36"/>
    </row>
    <row r="11" spans="1:9" ht="15" customHeight="1" x14ac:dyDescent="0.25">
      <c r="A11" s="114" t="s">
        <v>44</v>
      </c>
      <c r="B11" s="114"/>
      <c r="C11" s="114"/>
      <c r="D11" s="114"/>
      <c r="E11" s="114"/>
      <c r="F11" s="114"/>
      <c r="G11" s="114"/>
      <c r="H11" s="114"/>
      <c r="I11" s="114"/>
    </row>
    <row r="12" spans="1:9" x14ac:dyDescent="0.25">
      <c r="A12" s="8" t="s">
        <v>0</v>
      </c>
      <c r="B12" s="8" t="s">
        <v>37</v>
      </c>
      <c r="C12" s="20" t="s">
        <v>33</v>
      </c>
      <c r="D12" s="20"/>
      <c r="E12" s="20" t="s">
        <v>4</v>
      </c>
      <c r="F12" s="20" t="s">
        <v>5</v>
      </c>
      <c r="G12" s="21" t="s">
        <v>6</v>
      </c>
      <c r="H12" s="18" t="s">
        <v>60</v>
      </c>
      <c r="I12" s="20" t="s">
        <v>7</v>
      </c>
    </row>
    <row r="13" spans="1:9" ht="45" customHeight="1" x14ac:dyDescent="0.25">
      <c r="A13" s="109" t="s">
        <v>57</v>
      </c>
      <c r="B13" s="115" t="s">
        <v>56</v>
      </c>
      <c r="C13" s="106">
        <v>1800000</v>
      </c>
      <c r="D13" s="19" t="s">
        <v>1</v>
      </c>
      <c r="E13" s="20">
        <v>1.7860000000000001E-2</v>
      </c>
      <c r="F13" s="20">
        <v>23</v>
      </c>
      <c r="G13" s="21">
        <f>ROUND(E13*C13,2)</f>
        <v>32148</v>
      </c>
      <c r="H13" s="21">
        <f>ROUND(G13*F13%,2)</f>
        <v>7394.04</v>
      </c>
      <c r="I13" s="21">
        <f>H13+G13</f>
        <v>39542.04</v>
      </c>
    </row>
    <row r="14" spans="1:9" x14ac:dyDescent="0.25">
      <c r="A14" s="109"/>
      <c r="B14" s="116"/>
      <c r="C14" s="107"/>
      <c r="D14" s="22" t="s">
        <v>2</v>
      </c>
      <c r="E14" s="37">
        <v>0.1336</v>
      </c>
      <c r="F14" s="20">
        <v>23</v>
      </c>
      <c r="G14" s="21">
        <f>ROUND(E14*C13,2)</f>
        <v>240480</v>
      </c>
      <c r="H14" s="21">
        <f t="shared" ref="H14:H16" si="3">ROUND(G14*F14%,2)</f>
        <v>55310.400000000001</v>
      </c>
      <c r="I14" s="21">
        <f t="shared" ref="I14:I16" si="4">H14+G14</f>
        <v>295790.40000000002</v>
      </c>
    </row>
    <row r="15" spans="1:9" ht="41.4" x14ac:dyDescent="0.25">
      <c r="A15" s="109"/>
      <c r="B15" s="116"/>
      <c r="C15" s="23">
        <v>12</v>
      </c>
      <c r="D15" s="19" t="s">
        <v>53</v>
      </c>
      <c r="E15" s="20">
        <v>121</v>
      </c>
      <c r="F15" s="20">
        <v>23</v>
      </c>
      <c r="G15" s="21">
        <f>ROUND(E15*C15,2)</f>
        <v>1452</v>
      </c>
      <c r="H15" s="21">
        <f t="shared" si="3"/>
        <v>333.96</v>
      </c>
      <c r="I15" s="21">
        <f t="shared" si="4"/>
        <v>1785.96</v>
      </c>
    </row>
    <row r="16" spans="1:9" ht="41.4" x14ac:dyDescent="0.25">
      <c r="A16" s="109"/>
      <c r="B16" s="117"/>
      <c r="C16" s="24">
        <v>6132000</v>
      </c>
      <c r="D16" s="19" t="s">
        <v>3</v>
      </c>
      <c r="E16" s="20">
        <v>4.3699999999999998E-3</v>
      </c>
      <c r="F16" s="20">
        <v>23</v>
      </c>
      <c r="G16" s="21">
        <f>ROUND(E16*C16,2)</f>
        <v>26796.84</v>
      </c>
      <c r="H16" s="21">
        <f t="shared" si="3"/>
        <v>6163.27</v>
      </c>
      <c r="I16" s="21">
        <f t="shared" si="4"/>
        <v>32960.11</v>
      </c>
    </row>
    <row r="17" spans="1:9" x14ac:dyDescent="0.25">
      <c r="D17" s="26" t="s">
        <v>34</v>
      </c>
      <c r="G17" s="27">
        <f>SUM(G13:G16)</f>
        <v>300876.84000000003</v>
      </c>
      <c r="H17" s="27">
        <f>SUM(H13:H16)</f>
        <v>69201.67</v>
      </c>
      <c r="I17" s="27">
        <f>SUM(I13:I16)</f>
        <v>370078.51</v>
      </c>
    </row>
    <row r="18" spans="1:9" x14ac:dyDescent="0.25">
      <c r="D18" s="26" t="s">
        <v>35</v>
      </c>
      <c r="G18" s="27">
        <f>G17*4</f>
        <v>1203507.3600000001</v>
      </c>
      <c r="H18" s="27">
        <f t="shared" ref="H18:I18" si="5">H17*4</f>
        <v>276806.68</v>
      </c>
      <c r="I18" s="27">
        <f t="shared" si="5"/>
        <v>1480314.04</v>
      </c>
    </row>
    <row r="23" spans="1:9" x14ac:dyDescent="0.25">
      <c r="A23" s="114" t="s">
        <v>45</v>
      </c>
      <c r="B23" s="114"/>
      <c r="C23" s="114"/>
      <c r="D23" s="114"/>
      <c r="E23" s="114"/>
      <c r="F23" s="114"/>
      <c r="G23" s="114"/>
      <c r="H23" s="114"/>
      <c r="I23" s="114"/>
    </row>
    <row r="24" spans="1:9" x14ac:dyDescent="0.25">
      <c r="A24" s="18" t="s">
        <v>0</v>
      </c>
      <c r="B24" s="18" t="s">
        <v>37</v>
      </c>
      <c r="C24" s="20" t="s">
        <v>33</v>
      </c>
      <c r="D24" s="20"/>
      <c r="E24" s="20" t="s">
        <v>4</v>
      </c>
      <c r="F24" s="20" t="s">
        <v>5</v>
      </c>
      <c r="G24" s="21" t="s">
        <v>6</v>
      </c>
      <c r="H24" s="18" t="s">
        <v>60</v>
      </c>
      <c r="I24" s="20" t="s">
        <v>7</v>
      </c>
    </row>
    <row r="25" spans="1:9" ht="41.4" x14ac:dyDescent="0.25">
      <c r="A25" s="109" t="s">
        <v>27</v>
      </c>
      <c r="B25" s="115" t="s">
        <v>58</v>
      </c>
      <c r="C25" s="106">
        <v>330000</v>
      </c>
      <c r="D25" s="19" t="s">
        <v>1</v>
      </c>
      <c r="E25" s="20">
        <v>1.7860000000000001E-2</v>
      </c>
      <c r="F25" s="20">
        <v>23</v>
      </c>
      <c r="G25" s="21">
        <f>ROUND(E25*C25,2)</f>
        <v>5893.8</v>
      </c>
      <c r="H25" s="21">
        <f>ROUND(G25*F25%,2)</f>
        <v>1355.57</v>
      </c>
      <c r="I25" s="21">
        <f>H25+G25</f>
        <v>7249.37</v>
      </c>
    </row>
    <row r="26" spans="1:9" x14ac:dyDescent="0.25">
      <c r="A26" s="109"/>
      <c r="B26" s="116"/>
      <c r="C26" s="107"/>
      <c r="D26" s="22" t="s">
        <v>2</v>
      </c>
      <c r="E26" s="37">
        <v>0.1336</v>
      </c>
      <c r="F26" s="20">
        <v>23</v>
      </c>
      <c r="G26" s="21">
        <f>ROUND(E26*C25,2)</f>
        <v>44088</v>
      </c>
      <c r="H26" s="21">
        <f t="shared" ref="H26:H28" si="6">ROUND(G26*F26%,2)</f>
        <v>10140.24</v>
      </c>
      <c r="I26" s="21">
        <f t="shared" ref="I26:I28" si="7">H26+G26</f>
        <v>54228.24</v>
      </c>
    </row>
    <row r="27" spans="1:9" ht="41.4" x14ac:dyDescent="0.25">
      <c r="A27" s="109"/>
      <c r="B27" s="116"/>
      <c r="C27" s="23">
        <v>12</v>
      </c>
      <c r="D27" s="19" t="s">
        <v>53</v>
      </c>
      <c r="E27" s="20">
        <v>121</v>
      </c>
      <c r="F27" s="20">
        <v>23</v>
      </c>
      <c r="G27" s="21">
        <f>ROUND(E27*C27,2)</f>
        <v>1452</v>
      </c>
      <c r="H27" s="21">
        <f t="shared" si="6"/>
        <v>333.96</v>
      </c>
      <c r="I27" s="21">
        <f t="shared" si="7"/>
        <v>1785.96</v>
      </c>
    </row>
    <row r="28" spans="1:9" ht="41.4" x14ac:dyDescent="0.25">
      <c r="A28" s="109"/>
      <c r="B28" s="117"/>
      <c r="C28" s="24">
        <v>1927200</v>
      </c>
      <c r="D28" s="19" t="s">
        <v>3</v>
      </c>
      <c r="E28" s="20">
        <v>4.3699999999999998E-3</v>
      </c>
      <c r="F28" s="20">
        <v>23</v>
      </c>
      <c r="G28" s="21">
        <f>ROUND(E28*C28,2)</f>
        <v>8421.86</v>
      </c>
      <c r="H28" s="21">
        <f t="shared" si="6"/>
        <v>1937.03</v>
      </c>
      <c r="I28" s="21">
        <f t="shared" si="7"/>
        <v>10358.890000000001</v>
      </c>
    </row>
    <row r="29" spans="1:9" x14ac:dyDescent="0.25">
      <c r="D29" s="26" t="s">
        <v>34</v>
      </c>
      <c r="G29" s="27">
        <f>SUM(G25:G28)</f>
        <v>59855.66</v>
      </c>
      <c r="H29" s="27">
        <f>SUM(H25:H28)</f>
        <v>13766.8</v>
      </c>
      <c r="I29" s="27">
        <f>SUM(I25:I28)</f>
        <v>73622.460000000006</v>
      </c>
    </row>
    <row r="30" spans="1:9" x14ac:dyDescent="0.25">
      <c r="D30" s="26" t="s">
        <v>35</v>
      </c>
      <c r="G30" s="27">
        <f>G29*4</f>
        <v>239422.64</v>
      </c>
      <c r="H30" s="27">
        <f t="shared" ref="H30:I30" si="8">H29*4</f>
        <v>55067.199999999997</v>
      </c>
      <c r="I30" s="27">
        <f t="shared" si="8"/>
        <v>294489.84000000003</v>
      </c>
    </row>
    <row r="33" spans="1:9" x14ac:dyDescent="0.25">
      <c r="A33" s="114" t="s">
        <v>46</v>
      </c>
      <c r="B33" s="114"/>
      <c r="C33" s="114"/>
      <c r="D33" s="114"/>
      <c r="E33" s="114"/>
      <c r="F33" s="114"/>
      <c r="G33" s="114"/>
      <c r="H33" s="114"/>
      <c r="I33" s="114"/>
    </row>
    <row r="34" spans="1:9" x14ac:dyDescent="0.25">
      <c r="A34" s="18" t="s">
        <v>0</v>
      </c>
      <c r="B34" s="18" t="s">
        <v>37</v>
      </c>
      <c r="C34" s="20" t="s">
        <v>33</v>
      </c>
      <c r="D34" s="20"/>
      <c r="E34" s="20" t="s">
        <v>4</v>
      </c>
      <c r="F34" s="20" t="s">
        <v>5</v>
      </c>
      <c r="G34" s="21" t="s">
        <v>6</v>
      </c>
      <c r="H34" s="18" t="s">
        <v>60</v>
      </c>
      <c r="I34" s="20" t="s">
        <v>7</v>
      </c>
    </row>
    <row r="35" spans="1:9" ht="41.4" x14ac:dyDescent="0.25">
      <c r="A35" s="109" t="s">
        <v>31</v>
      </c>
      <c r="B35" s="115" t="s">
        <v>58</v>
      </c>
      <c r="C35" s="106">
        <v>650000</v>
      </c>
      <c r="D35" s="19" t="s">
        <v>1</v>
      </c>
      <c r="E35" s="20">
        <v>1.7860000000000001E-2</v>
      </c>
      <c r="F35" s="20">
        <v>23</v>
      </c>
      <c r="G35" s="21">
        <f>ROUND(E35*C35,2)</f>
        <v>11609</v>
      </c>
      <c r="H35" s="21">
        <f>ROUND(G35*F35%,2)</f>
        <v>2670.07</v>
      </c>
      <c r="I35" s="21">
        <f>H35+G35</f>
        <v>14279.07</v>
      </c>
    </row>
    <row r="36" spans="1:9" x14ac:dyDescent="0.25">
      <c r="A36" s="109"/>
      <c r="B36" s="116"/>
      <c r="C36" s="107"/>
      <c r="D36" s="22" t="s">
        <v>2</v>
      </c>
      <c r="E36" s="37">
        <v>0.1336</v>
      </c>
      <c r="F36" s="20">
        <v>23</v>
      </c>
      <c r="G36" s="21">
        <f>ROUND(E36*C35,2)</f>
        <v>86840</v>
      </c>
      <c r="H36" s="21">
        <f t="shared" ref="H36:H38" si="9">ROUND(G36*F36%,2)</f>
        <v>19973.2</v>
      </c>
      <c r="I36" s="21">
        <f t="shared" ref="I36:I38" si="10">H36+G36</f>
        <v>106813.2</v>
      </c>
    </row>
    <row r="37" spans="1:9" ht="41.4" x14ac:dyDescent="0.25">
      <c r="A37" s="109"/>
      <c r="B37" s="116"/>
      <c r="C37" s="23">
        <v>12</v>
      </c>
      <c r="D37" s="19" t="s">
        <v>53</v>
      </c>
      <c r="E37" s="20">
        <v>121</v>
      </c>
      <c r="F37" s="20">
        <v>23</v>
      </c>
      <c r="G37" s="21">
        <f>ROUND(E37*C37,2)</f>
        <v>1452</v>
      </c>
      <c r="H37" s="21">
        <f t="shared" si="9"/>
        <v>333.96</v>
      </c>
      <c r="I37" s="21">
        <f t="shared" si="10"/>
        <v>1785.96</v>
      </c>
    </row>
    <row r="38" spans="1:9" ht="41.4" x14ac:dyDescent="0.25">
      <c r="A38" s="109"/>
      <c r="B38" s="117"/>
      <c r="C38" s="24">
        <v>1927000</v>
      </c>
      <c r="D38" s="19" t="s">
        <v>3</v>
      </c>
      <c r="E38" s="20">
        <v>4.3699999999999998E-3</v>
      </c>
      <c r="F38" s="20">
        <v>23</v>
      </c>
      <c r="G38" s="21">
        <f>ROUND(E38*C38,2)</f>
        <v>8420.99</v>
      </c>
      <c r="H38" s="21">
        <f t="shared" si="9"/>
        <v>1936.83</v>
      </c>
      <c r="I38" s="21">
        <f t="shared" si="10"/>
        <v>10357.82</v>
      </c>
    </row>
    <row r="39" spans="1:9" x14ac:dyDescent="0.25">
      <c r="D39" s="26" t="s">
        <v>34</v>
      </c>
      <c r="G39" s="27">
        <f>SUM(G35:G38)</f>
        <v>108321.99</v>
      </c>
      <c r="H39" s="27">
        <f>SUM(H35:H38)</f>
        <v>24914.059999999998</v>
      </c>
      <c r="I39" s="27">
        <f>SUM(I35:I38)</f>
        <v>133236.04999999999</v>
      </c>
    </row>
    <row r="40" spans="1:9" x14ac:dyDescent="0.25">
      <c r="D40" s="26" t="s">
        <v>35</v>
      </c>
      <c r="G40" s="27">
        <f>G39*4</f>
        <v>433287.96</v>
      </c>
      <c r="H40" s="27">
        <f t="shared" ref="H40:I40" si="11">H39*4</f>
        <v>99656.239999999991</v>
      </c>
      <c r="I40" s="27">
        <f t="shared" si="11"/>
        <v>532944.19999999995</v>
      </c>
    </row>
    <row r="46" spans="1:9" x14ac:dyDescent="0.25">
      <c r="A46" s="114" t="s">
        <v>47</v>
      </c>
      <c r="B46" s="114"/>
      <c r="C46" s="114"/>
      <c r="D46" s="114"/>
      <c r="E46" s="114"/>
      <c r="F46" s="114"/>
      <c r="G46" s="114"/>
      <c r="H46" s="114"/>
      <c r="I46" s="114"/>
    </row>
    <row r="47" spans="1:9" x14ac:dyDescent="0.25">
      <c r="A47" s="18" t="s">
        <v>0</v>
      </c>
      <c r="B47" s="18" t="s">
        <v>37</v>
      </c>
      <c r="C47" s="20" t="s">
        <v>33</v>
      </c>
      <c r="D47" s="20"/>
      <c r="E47" s="20" t="s">
        <v>4</v>
      </c>
      <c r="F47" s="20" t="s">
        <v>5</v>
      </c>
      <c r="G47" s="21" t="s">
        <v>6</v>
      </c>
      <c r="H47" s="18" t="s">
        <v>60</v>
      </c>
      <c r="I47" s="20" t="s">
        <v>7</v>
      </c>
    </row>
    <row r="48" spans="1:9" ht="41.4" x14ac:dyDescent="0.25">
      <c r="A48" s="109" t="s">
        <v>29</v>
      </c>
      <c r="B48" s="115" t="s">
        <v>59</v>
      </c>
      <c r="C48" s="106">
        <v>500000</v>
      </c>
      <c r="D48" s="19" t="s">
        <v>1</v>
      </c>
      <c r="E48" s="20">
        <v>1.7860000000000001E-2</v>
      </c>
      <c r="F48" s="20">
        <v>23</v>
      </c>
      <c r="G48" s="21">
        <f>ROUND(E48*C48,2)</f>
        <v>8930</v>
      </c>
      <c r="H48" s="21">
        <f>ROUND(G48*F48%,2)</f>
        <v>2053.9</v>
      </c>
      <c r="I48" s="21">
        <f>H48+G48</f>
        <v>10983.9</v>
      </c>
    </row>
    <row r="49" spans="1:9" x14ac:dyDescent="0.25">
      <c r="A49" s="109"/>
      <c r="B49" s="116"/>
      <c r="C49" s="107"/>
      <c r="D49" s="22" t="s">
        <v>2</v>
      </c>
      <c r="E49" s="37">
        <v>0.1336</v>
      </c>
      <c r="F49" s="20">
        <v>23</v>
      </c>
      <c r="G49" s="21">
        <f>ROUND(E49*C48,2)</f>
        <v>66800</v>
      </c>
      <c r="H49" s="21">
        <f t="shared" ref="H49:H51" si="12">ROUND(G49*F49%,2)</f>
        <v>15364</v>
      </c>
      <c r="I49" s="21">
        <f t="shared" ref="I49:I51" si="13">H49+G49</f>
        <v>82164</v>
      </c>
    </row>
    <row r="50" spans="1:9" ht="41.4" x14ac:dyDescent="0.25">
      <c r="A50" s="109"/>
      <c r="B50" s="116"/>
      <c r="C50" s="23">
        <v>12</v>
      </c>
      <c r="D50" s="19" t="s">
        <v>53</v>
      </c>
      <c r="E50" s="20">
        <v>121</v>
      </c>
      <c r="F50" s="20">
        <v>23</v>
      </c>
      <c r="G50" s="21">
        <f>ROUND(E50*C50,2)</f>
        <v>1452</v>
      </c>
      <c r="H50" s="21">
        <f t="shared" si="12"/>
        <v>333.96</v>
      </c>
      <c r="I50" s="21">
        <f t="shared" si="13"/>
        <v>1785.96</v>
      </c>
    </row>
    <row r="51" spans="1:9" ht="41.4" x14ac:dyDescent="0.25">
      <c r="A51" s="109"/>
      <c r="B51" s="117"/>
      <c r="C51" s="24">
        <v>1664400</v>
      </c>
      <c r="D51" s="19" t="s">
        <v>3</v>
      </c>
      <c r="E51" s="20">
        <v>4.3699999999999998E-3</v>
      </c>
      <c r="F51" s="20">
        <v>23</v>
      </c>
      <c r="G51" s="21">
        <f>ROUND(E51*C51,2)</f>
        <v>7273.43</v>
      </c>
      <c r="H51" s="21">
        <f t="shared" si="12"/>
        <v>1672.89</v>
      </c>
      <c r="I51" s="21">
        <f t="shared" si="13"/>
        <v>8946.32</v>
      </c>
    </row>
    <row r="52" spans="1:9" x14ac:dyDescent="0.25">
      <c r="C52" s="25"/>
      <c r="D52" s="26" t="s">
        <v>34</v>
      </c>
      <c r="E52" s="25"/>
      <c r="F52" s="25"/>
      <c r="G52" s="27">
        <f>SUM(G48:G51)</f>
        <v>84455.43</v>
      </c>
      <c r="H52" s="27">
        <f>SUM(H48:H51)</f>
        <v>19424.75</v>
      </c>
      <c r="I52" s="27">
        <f>SUM(I48:I51)</f>
        <v>103880.18</v>
      </c>
    </row>
    <row r="53" spans="1:9" x14ac:dyDescent="0.25">
      <c r="C53" s="25"/>
      <c r="D53" s="26" t="s">
        <v>35</v>
      </c>
      <c r="E53" s="25"/>
      <c r="F53" s="25"/>
      <c r="G53" s="27">
        <f>G52*4</f>
        <v>337821.72</v>
      </c>
      <c r="H53" s="27">
        <f t="shared" ref="H53:I53" si="14">H52*4</f>
        <v>77699</v>
      </c>
      <c r="I53" s="27">
        <f t="shared" si="14"/>
        <v>415520.72</v>
      </c>
    </row>
  </sheetData>
  <mergeCells count="20">
    <mergeCell ref="A35:A38"/>
    <mergeCell ref="B35:B38"/>
    <mergeCell ref="C35:C36"/>
    <mergeCell ref="A46:I46"/>
    <mergeCell ref="A48:A51"/>
    <mergeCell ref="B48:B51"/>
    <mergeCell ref="C48:C49"/>
    <mergeCell ref="A23:I23"/>
    <mergeCell ref="A25:A28"/>
    <mergeCell ref="B25:B28"/>
    <mergeCell ref="C25:C26"/>
    <mergeCell ref="A33:I33"/>
    <mergeCell ref="A1:I1"/>
    <mergeCell ref="A11:I11"/>
    <mergeCell ref="A13:A16"/>
    <mergeCell ref="B13:B16"/>
    <mergeCell ref="C13:C14"/>
    <mergeCell ref="A3:A6"/>
    <mergeCell ref="B3:B6"/>
    <mergeCell ref="C3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3"/>
  <sheetViews>
    <sheetView workbookViewId="0">
      <selection activeCell="M31" sqref="M31"/>
    </sheetView>
  </sheetViews>
  <sheetFormatPr defaultColWidth="9.109375" defaultRowHeight="13.8" x14ac:dyDescent="0.25"/>
  <cols>
    <col min="1" max="1" width="3.33203125" style="2" bestFit="1" customWidth="1"/>
    <col min="2" max="2" width="16.33203125" style="1" customWidth="1"/>
    <col min="3" max="3" width="28.44140625" style="1" customWidth="1"/>
    <col min="4" max="4" width="9.109375" style="34" customWidth="1"/>
    <col min="5" max="5" width="8" style="34" customWidth="1"/>
    <col min="6" max="6" width="11.6640625" style="34" customWidth="1"/>
    <col min="7" max="7" width="9.6640625" style="34" customWidth="1"/>
    <col min="8" max="16384" width="9.109375" style="1"/>
  </cols>
  <sheetData>
    <row r="1" spans="1:7" s="3" customFormat="1" ht="37.5" customHeight="1" x14ac:dyDescent="0.3">
      <c r="A1" s="110" t="s">
        <v>49</v>
      </c>
      <c r="B1" s="111"/>
      <c r="C1" s="111"/>
      <c r="D1" s="111"/>
      <c r="E1" s="111"/>
      <c r="F1" s="111"/>
      <c r="G1" s="112"/>
    </row>
    <row r="2" spans="1:7" s="50" customFormat="1" ht="69.75" customHeight="1" x14ac:dyDescent="0.25">
      <c r="A2" s="46" t="s">
        <v>14</v>
      </c>
      <c r="B2" s="47" t="s">
        <v>17</v>
      </c>
      <c r="C2" s="48" t="s">
        <v>12</v>
      </c>
      <c r="D2" s="52" t="s">
        <v>10</v>
      </c>
      <c r="E2" s="52" t="s">
        <v>11</v>
      </c>
      <c r="F2" s="52" t="s">
        <v>13</v>
      </c>
      <c r="G2" s="53" t="s">
        <v>66</v>
      </c>
    </row>
    <row r="3" spans="1:7" s="56" customFormat="1" ht="13.2" x14ac:dyDescent="0.3">
      <c r="A3" s="46">
        <v>1</v>
      </c>
      <c r="B3" s="47">
        <v>2</v>
      </c>
      <c r="C3" s="47">
        <v>3</v>
      </c>
      <c r="D3" s="54">
        <v>4</v>
      </c>
      <c r="E3" s="54">
        <v>5</v>
      </c>
      <c r="F3" s="54">
        <v>6</v>
      </c>
      <c r="G3" s="55">
        <v>7</v>
      </c>
    </row>
    <row r="4" spans="1:7" s="56" customFormat="1" ht="48" customHeight="1" thickBot="1" x14ac:dyDescent="0.35">
      <c r="A4" s="45">
        <v>1</v>
      </c>
      <c r="B4" s="42" t="s">
        <v>21</v>
      </c>
      <c r="C4" s="42" t="s">
        <v>20</v>
      </c>
      <c r="D4" s="43">
        <v>77</v>
      </c>
      <c r="E4" s="43">
        <v>200</v>
      </c>
      <c r="F4" s="43">
        <v>2500000</v>
      </c>
      <c r="G4" s="44">
        <f>F4/10.972</f>
        <v>227852.71600437479</v>
      </c>
    </row>
    <row r="8" spans="1:7" ht="14.4" thickBot="1" x14ac:dyDescent="0.3"/>
    <row r="9" spans="1:7" ht="39" customHeight="1" x14ac:dyDescent="0.25">
      <c r="A9" s="110" t="s">
        <v>49</v>
      </c>
      <c r="B9" s="111"/>
      <c r="C9" s="111"/>
      <c r="D9" s="111"/>
      <c r="E9" s="111"/>
      <c r="F9" s="111"/>
      <c r="G9" s="112"/>
    </row>
    <row r="10" spans="1:7" s="50" customFormat="1" ht="69.75" customHeight="1" x14ac:dyDescent="0.25">
      <c r="A10" s="46" t="s">
        <v>14</v>
      </c>
      <c r="B10" s="47" t="s">
        <v>17</v>
      </c>
      <c r="C10" s="48" t="s">
        <v>12</v>
      </c>
      <c r="D10" s="52" t="s">
        <v>10</v>
      </c>
      <c r="E10" s="52" t="s">
        <v>11</v>
      </c>
      <c r="F10" s="52" t="s">
        <v>13</v>
      </c>
      <c r="G10" s="53" t="s">
        <v>66</v>
      </c>
    </row>
    <row r="11" spans="1:7" s="50" customFormat="1" ht="13.2" x14ac:dyDescent="0.25">
      <c r="A11" s="46">
        <v>1</v>
      </c>
      <c r="B11" s="47">
        <v>2</v>
      </c>
      <c r="C11" s="47">
        <v>3</v>
      </c>
      <c r="D11" s="54">
        <v>4</v>
      </c>
      <c r="E11" s="54">
        <v>5</v>
      </c>
      <c r="F11" s="54">
        <v>6</v>
      </c>
      <c r="G11" s="55">
        <v>7</v>
      </c>
    </row>
    <row r="12" spans="1:7" s="56" customFormat="1" ht="40.200000000000003" thickBot="1" x14ac:dyDescent="0.35">
      <c r="A12" s="45">
        <v>1</v>
      </c>
      <c r="B12" s="42" t="s">
        <v>23</v>
      </c>
      <c r="C12" s="42" t="s">
        <v>22</v>
      </c>
      <c r="D12" s="43">
        <v>242</v>
      </c>
      <c r="E12" s="43">
        <v>700</v>
      </c>
      <c r="F12" s="43">
        <v>7200000</v>
      </c>
      <c r="G12" s="44">
        <f>F12/10.972</f>
        <v>656215.82209259935</v>
      </c>
    </row>
    <row r="16" spans="1:7" ht="14.4" thickBot="1" x14ac:dyDescent="0.3"/>
    <row r="17" spans="1:7" ht="32.25" customHeight="1" x14ac:dyDescent="0.25">
      <c r="A17" s="110" t="s">
        <v>49</v>
      </c>
      <c r="B17" s="111"/>
      <c r="C17" s="111"/>
      <c r="D17" s="111"/>
      <c r="E17" s="111"/>
      <c r="F17" s="111"/>
      <c r="G17" s="112"/>
    </row>
    <row r="18" spans="1:7" s="50" customFormat="1" ht="69" customHeight="1" x14ac:dyDescent="0.25">
      <c r="A18" s="46" t="s">
        <v>14</v>
      </c>
      <c r="B18" s="47" t="s">
        <v>17</v>
      </c>
      <c r="C18" s="48" t="s">
        <v>12</v>
      </c>
      <c r="D18" s="52" t="s">
        <v>10</v>
      </c>
      <c r="E18" s="52" t="s">
        <v>11</v>
      </c>
      <c r="F18" s="52" t="s">
        <v>13</v>
      </c>
      <c r="G18" s="53" t="s">
        <v>66</v>
      </c>
    </row>
    <row r="19" spans="1:7" s="50" customFormat="1" ht="13.2" x14ac:dyDescent="0.25">
      <c r="A19" s="46">
        <v>1</v>
      </c>
      <c r="B19" s="47">
        <v>2</v>
      </c>
      <c r="C19" s="47">
        <v>3</v>
      </c>
      <c r="D19" s="47">
        <v>4</v>
      </c>
      <c r="E19" s="54">
        <v>5</v>
      </c>
      <c r="F19" s="54">
        <v>6</v>
      </c>
      <c r="G19" s="55">
        <v>7</v>
      </c>
    </row>
    <row r="20" spans="1:7" s="50" customFormat="1" ht="57" customHeight="1" thickBot="1" x14ac:dyDescent="0.3">
      <c r="A20" s="45">
        <v>1</v>
      </c>
      <c r="B20" s="42" t="s">
        <v>27</v>
      </c>
      <c r="C20" s="42" t="s">
        <v>26</v>
      </c>
      <c r="D20" s="57">
        <v>50</v>
      </c>
      <c r="E20" s="43">
        <v>220</v>
      </c>
      <c r="F20" s="43">
        <v>1320000</v>
      </c>
      <c r="G20" s="44">
        <f>F20/10.972</f>
        <v>120306.23405030988</v>
      </c>
    </row>
    <row r="21" spans="1:7" x14ac:dyDescent="0.25">
      <c r="D21" s="1"/>
    </row>
    <row r="22" spans="1:7" x14ac:dyDescent="0.25">
      <c r="D22" s="1"/>
    </row>
    <row r="23" spans="1:7" x14ac:dyDescent="0.25">
      <c r="D23" s="1"/>
    </row>
    <row r="24" spans="1:7" x14ac:dyDescent="0.25">
      <c r="D24" s="1"/>
    </row>
    <row r="25" spans="1:7" x14ac:dyDescent="0.25">
      <c r="D25" s="1"/>
    </row>
    <row r="26" spans="1:7" x14ac:dyDescent="0.25">
      <c r="D26" s="1"/>
    </row>
    <row r="27" spans="1:7" x14ac:dyDescent="0.25">
      <c r="D27" s="1"/>
    </row>
    <row r="28" spans="1:7" x14ac:dyDescent="0.25">
      <c r="D28" s="1"/>
    </row>
    <row r="29" spans="1:7" ht="14.4" thickBot="1" x14ac:dyDescent="0.3">
      <c r="D29" s="1"/>
    </row>
    <row r="30" spans="1:7" ht="37.5" customHeight="1" x14ac:dyDescent="0.25">
      <c r="A30" s="110" t="s">
        <v>49</v>
      </c>
      <c r="B30" s="111"/>
      <c r="C30" s="111"/>
      <c r="D30" s="111"/>
      <c r="E30" s="111"/>
      <c r="F30" s="111"/>
      <c r="G30" s="112"/>
    </row>
    <row r="31" spans="1:7" s="50" customFormat="1" ht="70.5" customHeight="1" x14ac:dyDescent="0.25">
      <c r="A31" s="46" t="s">
        <v>14</v>
      </c>
      <c r="B31" s="47" t="s">
        <v>17</v>
      </c>
      <c r="C31" s="48" t="s">
        <v>12</v>
      </c>
      <c r="D31" s="52" t="s">
        <v>10</v>
      </c>
      <c r="E31" s="52" t="s">
        <v>11</v>
      </c>
      <c r="F31" s="52" t="s">
        <v>13</v>
      </c>
      <c r="G31" s="53" t="s">
        <v>66</v>
      </c>
    </row>
    <row r="32" spans="1:7" s="50" customFormat="1" ht="13.2" x14ac:dyDescent="0.25">
      <c r="A32" s="46">
        <v>1</v>
      </c>
      <c r="B32" s="47">
        <v>2</v>
      </c>
      <c r="C32" s="47">
        <v>3</v>
      </c>
      <c r="D32" s="47">
        <v>4</v>
      </c>
      <c r="E32" s="54">
        <v>5</v>
      </c>
      <c r="F32" s="54">
        <v>6</v>
      </c>
      <c r="G32" s="55">
        <v>7</v>
      </c>
    </row>
    <row r="33" spans="1:7" s="50" customFormat="1" ht="54.75" customHeight="1" thickBot="1" x14ac:dyDescent="0.3">
      <c r="A33" s="45">
        <v>1</v>
      </c>
      <c r="B33" s="42" t="s">
        <v>31</v>
      </c>
      <c r="C33" s="42" t="s">
        <v>32</v>
      </c>
      <c r="D33" s="57">
        <v>50</v>
      </c>
      <c r="E33" s="43">
        <v>220</v>
      </c>
      <c r="F33" s="43">
        <v>2600000</v>
      </c>
      <c r="G33" s="44">
        <f>F33/10.972</f>
        <v>236966.82464454978</v>
      </c>
    </row>
    <row r="34" spans="1:7" x14ac:dyDescent="0.25">
      <c r="D34" s="1"/>
    </row>
    <row r="35" spans="1:7" x14ac:dyDescent="0.25">
      <c r="D35" s="1"/>
    </row>
    <row r="36" spans="1:7" x14ac:dyDescent="0.25">
      <c r="D36" s="1"/>
    </row>
    <row r="37" spans="1:7" ht="14.4" thickBot="1" x14ac:dyDescent="0.3">
      <c r="D37" s="1"/>
    </row>
    <row r="38" spans="1:7" ht="38.25" customHeight="1" x14ac:dyDescent="0.25">
      <c r="A38" s="110" t="s">
        <v>49</v>
      </c>
      <c r="B38" s="111"/>
      <c r="C38" s="111"/>
      <c r="D38" s="111"/>
      <c r="E38" s="111"/>
      <c r="F38" s="111"/>
      <c r="G38" s="112"/>
    </row>
    <row r="39" spans="1:7" s="50" customFormat="1" ht="66.75" customHeight="1" x14ac:dyDescent="0.25">
      <c r="A39" s="46" t="s">
        <v>14</v>
      </c>
      <c r="B39" s="47" t="s">
        <v>17</v>
      </c>
      <c r="C39" s="48" t="s">
        <v>12</v>
      </c>
      <c r="D39" s="52" t="s">
        <v>10</v>
      </c>
      <c r="E39" s="52" t="s">
        <v>11</v>
      </c>
      <c r="F39" s="52" t="s">
        <v>13</v>
      </c>
      <c r="G39" s="53" t="s">
        <v>66</v>
      </c>
    </row>
    <row r="40" spans="1:7" s="50" customFormat="1" ht="13.2" x14ac:dyDescent="0.25">
      <c r="A40" s="46">
        <v>1</v>
      </c>
      <c r="B40" s="47">
        <v>2</v>
      </c>
      <c r="C40" s="47">
        <v>3</v>
      </c>
      <c r="D40" s="47">
        <v>4</v>
      </c>
      <c r="E40" s="54">
        <v>5</v>
      </c>
      <c r="F40" s="54">
        <v>6</v>
      </c>
      <c r="G40" s="55">
        <v>7</v>
      </c>
    </row>
    <row r="41" spans="1:7" s="50" customFormat="1" ht="51" customHeight="1" thickBot="1" x14ac:dyDescent="0.3">
      <c r="A41" s="45">
        <v>1</v>
      </c>
      <c r="B41" s="42" t="s">
        <v>29</v>
      </c>
      <c r="C41" s="42" t="s">
        <v>30</v>
      </c>
      <c r="D41" s="57">
        <v>50</v>
      </c>
      <c r="E41" s="43">
        <v>190</v>
      </c>
      <c r="F41" s="43">
        <v>2000000</v>
      </c>
      <c r="G41" s="44">
        <f>F41/10.972</f>
        <v>182282.17280349982</v>
      </c>
    </row>
    <row r="43" spans="1:7" x14ac:dyDescent="0.25">
      <c r="F43" s="41"/>
    </row>
  </sheetData>
  <mergeCells count="5">
    <mergeCell ref="A1:G1"/>
    <mergeCell ref="A9:G9"/>
    <mergeCell ref="A17:G17"/>
    <mergeCell ref="A30:G30"/>
    <mergeCell ref="A38:G3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zoomScaleNormal="100" workbookViewId="0">
      <selection activeCell="E13" sqref="E13"/>
    </sheetView>
  </sheetViews>
  <sheetFormatPr defaultColWidth="9.109375" defaultRowHeight="13.8" x14ac:dyDescent="0.25"/>
  <cols>
    <col min="1" max="1" width="10" style="7" bestFit="1" customWidth="1"/>
    <col min="2" max="2" width="9.109375" style="7"/>
    <col min="3" max="3" width="11.44140625" style="7" customWidth="1"/>
    <col min="4" max="4" width="16.109375" style="7" customWidth="1"/>
    <col min="5" max="5" width="17" style="28" bestFit="1" customWidth="1"/>
    <col min="6" max="6" width="9.33203125" style="28" bestFit="1" customWidth="1"/>
    <col min="7" max="7" width="14.33203125" style="28" bestFit="1" customWidth="1"/>
    <col min="8" max="8" width="13.109375" style="28" bestFit="1" customWidth="1"/>
    <col min="9" max="9" width="14.44140625" style="28" bestFit="1" customWidth="1"/>
    <col min="10" max="10" width="9.109375" style="7"/>
    <col min="11" max="11" width="11.44140625" style="7" bestFit="1" customWidth="1"/>
    <col min="12" max="16384" width="9.109375" style="7"/>
  </cols>
  <sheetData>
    <row r="1" spans="1:9" ht="15" customHeight="1" x14ac:dyDescent="0.25">
      <c r="A1" s="114" t="s">
        <v>48</v>
      </c>
      <c r="B1" s="114"/>
      <c r="C1" s="114"/>
      <c r="D1" s="114"/>
      <c r="E1" s="114"/>
      <c r="F1" s="114"/>
      <c r="G1" s="114"/>
      <c r="H1" s="114"/>
      <c r="I1" s="114"/>
    </row>
    <row r="3" spans="1:9" x14ac:dyDescent="0.25">
      <c r="A3" s="8" t="s">
        <v>0</v>
      </c>
      <c r="B3" s="8" t="s">
        <v>37</v>
      </c>
      <c r="C3" s="8" t="s">
        <v>33</v>
      </c>
      <c r="D3" s="8"/>
      <c r="E3" s="20" t="s">
        <v>4</v>
      </c>
      <c r="F3" s="20" t="s">
        <v>5</v>
      </c>
      <c r="G3" s="21" t="s">
        <v>6</v>
      </c>
      <c r="H3" s="18" t="s">
        <v>60</v>
      </c>
      <c r="I3" s="20" t="s">
        <v>7</v>
      </c>
    </row>
    <row r="4" spans="1:9" ht="45" customHeight="1" x14ac:dyDescent="0.25">
      <c r="A4" s="118" t="s">
        <v>9</v>
      </c>
      <c r="B4" s="115" t="s">
        <v>39</v>
      </c>
      <c r="C4" s="121">
        <v>275000</v>
      </c>
      <c r="D4" s="11" t="s">
        <v>1</v>
      </c>
      <c r="E4" s="20">
        <v>2.9389999999999999E-2</v>
      </c>
      <c r="F4" s="20">
        <v>23</v>
      </c>
      <c r="G4" s="21">
        <f>ROUND(E4*C4,2)</f>
        <v>8082.25</v>
      </c>
      <c r="H4" s="21">
        <f>ROUND(G4*F4%,2)</f>
        <v>1858.92</v>
      </c>
      <c r="I4" s="21">
        <f>H4+G4</f>
        <v>9941.17</v>
      </c>
    </row>
    <row r="5" spans="1:9" x14ac:dyDescent="0.25">
      <c r="A5" s="119"/>
      <c r="B5" s="116"/>
      <c r="C5" s="122"/>
      <c r="D5" s="12" t="s">
        <v>2</v>
      </c>
      <c r="E5" s="20">
        <v>0.13386000000000001</v>
      </c>
      <c r="F5" s="20">
        <v>23</v>
      </c>
      <c r="G5" s="21">
        <f>ROUND(E5*C4,2)</f>
        <v>36811.5</v>
      </c>
      <c r="H5" s="21">
        <f t="shared" ref="H5:H7" si="0">ROUND(G5*F5%,2)</f>
        <v>8466.65</v>
      </c>
      <c r="I5" s="21">
        <f t="shared" ref="I5:I7" si="1">H5+G5</f>
        <v>45278.15</v>
      </c>
    </row>
    <row r="6" spans="1:9" ht="41.4" x14ac:dyDescent="0.25">
      <c r="A6" s="119"/>
      <c r="B6" s="116"/>
      <c r="C6" s="123">
        <v>12</v>
      </c>
      <c r="D6" s="11" t="s">
        <v>53</v>
      </c>
      <c r="E6" s="20">
        <v>15.85</v>
      </c>
      <c r="F6" s="20">
        <v>23</v>
      </c>
      <c r="G6" s="21">
        <f>ROUND(E6*C6,2)</f>
        <v>190.2</v>
      </c>
      <c r="H6" s="21">
        <f t="shared" si="0"/>
        <v>43.75</v>
      </c>
      <c r="I6" s="21">
        <f t="shared" si="1"/>
        <v>233.95</v>
      </c>
    </row>
    <row r="7" spans="1:9" ht="42.75" customHeight="1" x14ac:dyDescent="0.25">
      <c r="A7" s="120"/>
      <c r="B7" s="117"/>
      <c r="C7" s="124"/>
      <c r="D7" s="11" t="s">
        <v>3</v>
      </c>
      <c r="E7" s="20">
        <v>152.94</v>
      </c>
      <c r="F7" s="20">
        <v>23</v>
      </c>
      <c r="G7" s="21">
        <f>ROUND(E7*C6,2)</f>
        <v>1835.28</v>
      </c>
      <c r="H7" s="21">
        <f t="shared" si="0"/>
        <v>422.11</v>
      </c>
      <c r="I7" s="21">
        <f t="shared" si="1"/>
        <v>2257.39</v>
      </c>
    </row>
    <row r="8" spans="1:9" x14ac:dyDescent="0.25">
      <c r="D8" s="13" t="s">
        <v>34</v>
      </c>
      <c r="E8" s="25"/>
      <c r="F8" s="25"/>
      <c r="G8" s="27">
        <f>SUM(G3:G7)</f>
        <v>46919.229999999996</v>
      </c>
      <c r="H8" s="27">
        <f>SUM(H3:H7)</f>
        <v>10791.43</v>
      </c>
      <c r="I8" s="27">
        <f>SUM(I3:I7)</f>
        <v>57710.659999999996</v>
      </c>
    </row>
    <row r="9" spans="1:9" x14ac:dyDescent="0.25">
      <c r="D9" s="13" t="s">
        <v>35</v>
      </c>
      <c r="E9" s="25"/>
      <c r="F9" s="25"/>
      <c r="G9" s="27">
        <f>G8*4</f>
        <v>187676.91999999998</v>
      </c>
      <c r="H9" s="27">
        <f t="shared" ref="H9:I9" si="2">H8*4</f>
        <v>43165.72</v>
      </c>
      <c r="I9" s="27">
        <f t="shared" si="2"/>
        <v>230842.63999999998</v>
      </c>
    </row>
  </sheetData>
  <mergeCells count="5">
    <mergeCell ref="A4:A7"/>
    <mergeCell ref="B4:B7"/>
    <mergeCell ref="C4:C5"/>
    <mergeCell ref="C6:C7"/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C13" sqref="C13"/>
    </sheetView>
  </sheetViews>
  <sheetFormatPr defaultColWidth="9.109375" defaultRowHeight="13.8" x14ac:dyDescent="0.25"/>
  <cols>
    <col min="1" max="1" width="2.109375" style="2" customWidth="1"/>
    <col min="2" max="2" width="15.88671875" style="1" customWidth="1"/>
    <col min="3" max="3" width="28" style="1" customWidth="1"/>
    <col min="4" max="4" width="8.6640625" style="1" customWidth="1"/>
    <col min="5" max="5" width="8.33203125" style="34" customWidth="1"/>
    <col min="6" max="6" width="11.6640625" style="34" customWidth="1"/>
    <col min="7" max="7" width="12" style="34" customWidth="1"/>
    <col min="8" max="16384" width="9.109375" style="1"/>
  </cols>
  <sheetData>
    <row r="2" spans="1:7" ht="14.4" thickBot="1" x14ac:dyDescent="0.3"/>
    <row r="3" spans="1:7" ht="28.5" customHeight="1" x14ac:dyDescent="0.25">
      <c r="A3" s="110" t="s">
        <v>36</v>
      </c>
      <c r="B3" s="111"/>
      <c r="C3" s="111"/>
      <c r="D3" s="111"/>
      <c r="E3" s="111"/>
      <c r="F3" s="111"/>
      <c r="G3" s="112"/>
    </row>
    <row r="4" spans="1:7" s="50" customFormat="1" ht="60" customHeight="1" x14ac:dyDescent="0.25">
      <c r="A4" s="46" t="s">
        <v>14</v>
      </c>
      <c r="B4" s="47" t="s">
        <v>17</v>
      </c>
      <c r="C4" s="48" t="s">
        <v>12</v>
      </c>
      <c r="D4" s="48" t="s">
        <v>38</v>
      </c>
      <c r="E4" s="52" t="s">
        <v>11</v>
      </c>
      <c r="F4" s="52" t="s">
        <v>13</v>
      </c>
      <c r="G4" s="53" t="s">
        <v>66</v>
      </c>
    </row>
    <row r="5" spans="1:7" s="50" customFormat="1" ht="13.2" x14ac:dyDescent="0.25">
      <c r="A5" s="46">
        <v>1</v>
      </c>
      <c r="B5" s="47">
        <v>2</v>
      </c>
      <c r="C5" s="47">
        <v>3</v>
      </c>
      <c r="D5" s="47">
        <v>4</v>
      </c>
      <c r="E5" s="54">
        <v>5</v>
      </c>
      <c r="F5" s="54">
        <v>6</v>
      </c>
      <c r="G5" s="55">
        <v>7</v>
      </c>
    </row>
    <row r="6" spans="1:7" s="56" customFormat="1" ht="50.25" customHeight="1" thickBot="1" x14ac:dyDescent="0.35">
      <c r="A6" s="45">
        <v>1</v>
      </c>
      <c r="B6" s="42" t="s">
        <v>40</v>
      </c>
      <c r="C6" s="42" t="s">
        <v>28</v>
      </c>
      <c r="D6" s="57" t="s">
        <v>25</v>
      </c>
      <c r="E6" s="43" t="s">
        <v>24</v>
      </c>
      <c r="F6" s="43">
        <v>1100000</v>
      </c>
      <c r="G6" s="44">
        <f>F6/10.972</f>
        <v>100255.1950419249</v>
      </c>
    </row>
    <row r="8" spans="1:7" x14ac:dyDescent="0.25">
      <c r="F8" s="41"/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96"/>
  <sheetViews>
    <sheetView topLeftCell="A22" zoomScaleNormal="100" workbookViewId="0">
      <selection activeCell="Q15" sqref="Q15"/>
    </sheetView>
  </sheetViews>
  <sheetFormatPr defaultRowHeight="15.6" x14ac:dyDescent="0.3"/>
  <cols>
    <col min="1" max="1" width="10" bestFit="1" customWidth="1"/>
    <col min="3" max="3" width="11.44140625" customWidth="1"/>
    <col min="4" max="4" width="16.5546875" bestFit="1" customWidth="1"/>
    <col min="5" max="5" width="15.5546875" bestFit="1" customWidth="1"/>
    <col min="6" max="6" width="9.33203125" bestFit="1" customWidth="1"/>
    <col min="7" max="7" width="14.33203125" customWidth="1"/>
    <col min="8" max="8" width="13.109375" bestFit="1" customWidth="1"/>
    <col min="9" max="9" width="14.44140625" bestFit="1" customWidth="1"/>
    <col min="11" max="11" width="9.109375" style="62"/>
    <col min="13" max="13" width="9.109375" style="62"/>
    <col min="15" max="15" width="9.109375" style="61"/>
  </cols>
  <sheetData>
    <row r="1" spans="1:17" x14ac:dyDescent="0.3">
      <c r="G1" s="130" t="s">
        <v>68</v>
      </c>
      <c r="H1" s="130"/>
      <c r="I1" s="130"/>
      <c r="K1" s="62" t="s">
        <v>69</v>
      </c>
      <c r="M1" s="62" t="s">
        <v>72</v>
      </c>
    </row>
    <row r="2" spans="1:17" x14ac:dyDescent="0.3">
      <c r="K2" s="62" t="s">
        <v>70</v>
      </c>
    </row>
    <row r="3" spans="1:17" ht="15" customHeight="1" x14ac:dyDescent="0.3">
      <c r="A3" s="125" t="s">
        <v>41</v>
      </c>
      <c r="B3" s="125"/>
      <c r="C3" s="125"/>
      <c r="D3" s="125"/>
      <c r="E3" s="125"/>
      <c r="F3" s="125"/>
      <c r="G3" s="125"/>
      <c r="H3" s="125"/>
      <c r="I3" s="125"/>
    </row>
    <row r="4" spans="1:17" x14ac:dyDescent="0.3">
      <c r="A4" s="18" t="s">
        <v>0</v>
      </c>
      <c r="B4" s="18" t="s">
        <v>37</v>
      </c>
      <c r="C4" s="18" t="s">
        <v>33</v>
      </c>
      <c r="D4" s="18"/>
      <c r="E4" s="18" t="s">
        <v>4</v>
      </c>
      <c r="F4" s="18" t="s">
        <v>5</v>
      </c>
      <c r="G4" s="9" t="s">
        <v>6</v>
      </c>
      <c r="H4" s="18" t="s">
        <v>60</v>
      </c>
      <c r="I4" s="18" t="s">
        <v>7</v>
      </c>
    </row>
    <row r="5" spans="1:17" ht="42.75" customHeight="1" x14ac:dyDescent="0.3">
      <c r="A5" s="126" t="s">
        <v>50</v>
      </c>
      <c r="B5" s="103" t="s">
        <v>51</v>
      </c>
      <c r="C5" s="106">
        <v>2200000</v>
      </c>
      <c r="D5" s="19" t="s">
        <v>1</v>
      </c>
      <c r="E5" s="64">
        <v>1.9130000000000001E-2</v>
      </c>
      <c r="F5" s="20">
        <v>23</v>
      </c>
      <c r="G5" s="21">
        <f>ROUND(E5*C5,2)</f>
        <v>42086</v>
      </c>
      <c r="H5" s="21">
        <f>ROUND(G5*F5%,2)</f>
        <v>9679.7800000000007</v>
      </c>
      <c r="I5" s="21">
        <f>H5+G5</f>
        <v>51765.78</v>
      </c>
      <c r="K5" s="62">
        <v>990</v>
      </c>
      <c r="M5" s="62">
        <v>720</v>
      </c>
      <c r="O5" s="61" t="s">
        <v>74</v>
      </c>
      <c r="Q5">
        <v>850</v>
      </c>
    </row>
    <row r="6" spans="1:17" x14ac:dyDescent="0.3">
      <c r="A6" s="126"/>
      <c r="B6" s="104"/>
      <c r="C6" s="107"/>
      <c r="D6" s="22" t="s">
        <v>2</v>
      </c>
      <c r="E6" s="64">
        <v>0.16128000000000001</v>
      </c>
      <c r="F6" s="20">
        <v>23</v>
      </c>
      <c r="G6" s="21">
        <f>ROUND(E6*C5,2)</f>
        <v>354816</v>
      </c>
      <c r="H6" s="21">
        <f t="shared" ref="H6:H8" si="0">ROUND(G6*F6%,2)</f>
        <v>81607.679999999993</v>
      </c>
      <c r="I6" s="21">
        <f t="shared" ref="I6:I8" si="1">H6+G6</f>
        <v>436423.67999999999</v>
      </c>
    </row>
    <row r="7" spans="1:17" ht="41.4" x14ac:dyDescent="0.3">
      <c r="A7" s="126"/>
      <c r="B7" s="104"/>
      <c r="C7" s="23">
        <v>12</v>
      </c>
      <c r="D7" s="19" t="s">
        <v>53</v>
      </c>
      <c r="E7" s="64">
        <v>143</v>
      </c>
      <c r="F7" s="20">
        <v>23</v>
      </c>
      <c r="G7" s="21">
        <f>ROUND(E7*C7,2)</f>
        <v>1716</v>
      </c>
      <c r="H7" s="21">
        <f t="shared" si="0"/>
        <v>394.68</v>
      </c>
      <c r="I7" s="21">
        <f t="shared" si="1"/>
        <v>2110.6799999999998</v>
      </c>
    </row>
    <row r="8" spans="1:17" ht="41.4" x14ac:dyDescent="0.3">
      <c r="A8" s="126"/>
      <c r="B8" s="105"/>
      <c r="C8" s="24">
        <v>7446000</v>
      </c>
      <c r="D8" s="19" t="s">
        <v>3</v>
      </c>
      <c r="E8" s="64">
        <v>4.5300000000000002E-3</v>
      </c>
      <c r="F8" s="20">
        <v>23</v>
      </c>
      <c r="G8" s="21">
        <f>ROUND(E8*C8,2)</f>
        <v>33730.379999999997</v>
      </c>
      <c r="H8" s="21">
        <f t="shared" si="0"/>
        <v>7757.99</v>
      </c>
      <c r="I8" s="21">
        <f t="shared" si="1"/>
        <v>41488.369999999995</v>
      </c>
    </row>
    <row r="9" spans="1:17" x14ac:dyDescent="0.3">
      <c r="A9" s="7"/>
      <c r="B9" s="28"/>
      <c r="C9" s="29"/>
      <c r="D9" s="26" t="s">
        <v>34</v>
      </c>
      <c r="E9" s="28"/>
      <c r="F9" s="28"/>
      <c r="G9" s="27">
        <f>SUM(G5:G8)</f>
        <v>432348.38</v>
      </c>
      <c r="H9" s="27">
        <f>SUM(H5:H8)</f>
        <v>99440.12999999999</v>
      </c>
      <c r="I9" s="27">
        <f>SUM(I5:I8)</f>
        <v>531788.51</v>
      </c>
    </row>
    <row r="10" spans="1:17" x14ac:dyDescent="0.3">
      <c r="A10" s="7"/>
      <c r="B10" s="28"/>
      <c r="C10" s="29"/>
      <c r="D10" s="26" t="s">
        <v>35</v>
      </c>
      <c r="E10" s="28"/>
      <c r="F10" s="28"/>
      <c r="G10" s="27">
        <f>G9*4</f>
        <v>1729393.52</v>
      </c>
      <c r="H10" s="27">
        <f t="shared" ref="H10:I10" si="2">H9*4</f>
        <v>397760.51999999996</v>
      </c>
      <c r="I10" s="27">
        <f t="shared" si="2"/>
        <v>2127154.04</v>
      </c>
    </row>
    <row r="11" spans="1:17" x14ac:dyDescent="0.3">
      <c r="A11" s="7"/>
      <c r="B11" s="28"/>
      <c r="C11" s="29"/>
      <c r="D11" s="35"/>
      <c r="E11" s="28"/>
      <c r="F11" s="28"/>
      <c r="G11" s="36"/>
      <c r="H11" s="36"/>
      <c r="I11" s="36"/>
    </row>
    <row r="12" spans="1:17" x14ac:dyDescent="0.3">
      <c r="A12" s="7"/>
      <c r="B12" s="28"/>
      <c r="C12" s="29"/>
      <c r="D12" s="30"/>
      <c r="E12" s="28"/>
      <c r="F12" s="28"/>
      <c r="G12" s="31"/>
      <c r="H12" s="31"/>
      <c r="I12" s="31"/>
    </row>
    <row r="13" spans="1:17" ht="15" customHeight="1" x14ac:dyDescent="0.3">
      <c r="A13" s="125" t="s">
        <v>42</v>
      </c>
      <c r="B13" s="125"/>
      <c r="C13" s="125"/>
      <c r="D13" s="125"/>
      <c r="E13" s="125"/>
      <c r="F13" s="125"/>
      <c r="G13" s="125"/>
      <c r="H13" s="125"/>
      <c r="I13" s="125"/>
    </row>
    <row r="14" spans="1:17" x14ac:dyDescent="0.3">
      <c r="A14" s="18" t="s">
        <v>0</v>
      </c>
      <c r="B14" s="18" t="s">
        <v>37</v>
      </c>
      <c r="C14" s="18" t="s">
        <v>33</v>
      </c>
      <c r="D14" s="18"/>
      <c r="E14" s="18" t="s">
        <v>4</v>
      </c>
      <c r="F14" s="18" t="s">
        <v>5</v>
      </c>
      <c r="G14" s="9" t="s">
        <v>6</v>
      </c>
      <c r="H14" s="18" t="s">
        <v>60</v>
      </c>
      <c r="I14" s="18" t="s">
        <v>7</v>
      </c>
    </row>
    <row r="15" spans="1:17" ht="42.75" customHeight="1" x14ac:dyDescent="0.3">
      <c r="A15" s="128" t="s">
        <v>8</v>
      </c>
      <c r="B15" s="103" t="s">
        <v>52</v>
      </c>
      <c r="C15" s="106">
        <v>5500000</v>
      </c>
      <c r="D15" s="19" t="s">
        <v>1</v>
      </c>
      <c r="E15" s="64">
        <v>1.9130000000000001E-2</v>
      </c>
      <c r="F15" s="20">
        <v>23</v>
      </c>
      <c r="G15" s="21">
        <f>ROUND(E15*C15,2)</f>
        <v>105215</v>
      </c>
      <c r="H15" s="21">
        <f>ROUND(G15*F15%,2)</f>
        <v>24199.45</v>
      </c>
      <c r="I15" s="21">
        <f>H15+G15</f>
        <v>129414.45</v>
      </c>
      <c r="K15" s="62">
        <v>1100</v>
      </c>
      <c r="M15" s="62">
        <v>1100</v>
      </c>
      <c r="O15" s="61" t="s">
        <v>74</v>
      </c>
    </row>
    <row r="16" spans="1:17" x14ac:dyDescent="0.3">
      <c r="A16" s="128"/>
      <c r="B16" s="104"/>
      <c r="C16" s="107"/>
      <c r="D16" s="22" t="s">
        <v>2</v>
      </c>
      <c r="E16" s="64">
        <v>0.16128000000000001</v>
      </c>
      <c r="F16" s="20">
        <v>23</v>
      </c>
      <c r="G16" s="21">
        <f>ROUND(E16*C15,2)</f>
        <v>887040</v>
      </c>
      <c r="H16" s="21">
        <f t="shared" ref="H16:H18" si="3">ROUND(G16*F16%,2)</f>
        <v>204019.20000000001</v>
      </c>
      <c r="I16" s="21">
        <f t="shared" ref="I16:I18" si="4">H16+G16</f>
        <v>1091059.2</v>
      </c>
    </row>
    <row r="17" spans="1:15" ht="41.4" x14ac:dyDescent="0.3">
      <c r="A17" s="128"/>
      <c r="B17" s="104"/>
      <c r="C17" s="23">
        <v>12</v>
      </c>
      <c r="D17" s="19" t="s">
        <v>53</v>
      </c>
      <c r="E17" s="64">
        <v>143</v>
      </c>
      <c r="F17" s="20">
        <v>23</v>
      </c>
      <c r="G17" s="21">
        <f>ROUND(E17*C17,2)</f>
        <v>1716</v>
      </c>
      <c r="H17" s="21">
        <f t="shared" si="3"/>
        <v>394.68</v>
      </c>
      <c r="I17" s="21">
        <f t="shared" si="4"/>
        <v>2110.6799999999998</v>
      </c>
    </row>
    <row r="18" spans="1:15" ht="41.4" x14ac:dyDescent="0.3">
      <c r="A18" s="128"/>
      <c r="B18" s="105"/>
      <c r="C18" s="24">
        <v>11388000</v>
      </c>
      <c r="D18" s="19" t="s">
        <v>3</v>
      </c>
      <c r="E18" s="64">
        <v>4.5300000000000002E-3</v>
      </c>
      <c r="F18" s="20">
        <v>23</v>
      </c>
      <c r="G18" s="21">
        <f>ROUND(E18*C18,2)</f>
        <v>51587.64</v>
      </c>
      <c r="H18" s="21">
        <f t="shared" si="3"/>
        <v>11865.16</v>
      </c>
      <c r="I18" s="21">
        <f t="shared" si="4"/>
        <v>63452.800000000003</v>
      </c>
    </row>
    <row r="19" spans="1:15" x14ac:dyDescent="0.3">
      <c r="A19" s="7"/>
      <c r="B19" s="28"/>
      <c r="C19" s="28"/>
      <c r="D19" s="26" t="s">
        <v>34</v>
      </c>
      <c r="E19" s="25"/>
      <c r="F19" s="25"/>
      <c r="G19" s="27">
        <f>SUM(G15:G18)</f>
        <v>1045558.64</v>
      </c>
      <c r="H19" s="27">
        <f>SUM(H15:H18)</f>
        <v>240478.49000000002</v>
      </c>
      <c r="I19" s="27">
        <f>SUM(I15:I18)</f>
        <v>1286037.1299999999</v>
      </c>
    </row>
    <row r="20" spans="1:15" x14ac:dyDescent="0.3">
      <c r="A20" s="7"/>
      <c r="B20" s="28"/>
      <c r="C20" s="28"/>
      <c r="D20" s="26" t="s">
        <v>35</v>
      </c>
      <c r="E20" s="25"/>
      <c r="F20" s="25"/>
      <c r="G20" s="27">
        <f>G19*4</f>
        <v>4182234.56</v>
      </c>
      <c r="H20" s="27">
        <f t="shared" ref="H20:I20" si="5">H19*4</f>
        <v>961913.96000000008</v>
      </c>
      <c r="I20" s="27">
        <f t="shared" si="5"/>
        <v>5144148.5199999996</v>
      </c>
    </row>
    <row r="21" spans="1:15" x14ac:dyDescent="0.3">
      <c r="A21" s="7"/>
      <c r="B21" s="28"/>
      <c r="C21" s="28"/>
      <c r="D21" s="35"/>
      <c r="E21" s="25"/>
      <c r="F21" s="25"/>
      <c r="G21" s="36"/>
      <c r="H21" s="36"/>
      <c r="I21" s="36"/>
    </row>
    <row r="22" spans="1:15" x14ac:dyDescent="0.3">
      <c r="A22" s="7"/>
      <c r="B22" s="28"/>
      <c r="C22" s="28"/>
      <c r="D22" s="35"/>
      <c r="E22" s="25"/>
      <c r="F22" s="25"/>
      <c r="G22" s="36"/>
      <c r="H22" s="36"/>
      <c r="I22" s="36"/>
    </row>
    <row r="23" spans="1:15" x14ac:dyDescent="0.3">
      <c r="A23" s="129" t="s">
        <v>43</v>
      </c>
      <c r="B23" s="129"/>
      <c r="C23" s="129"/>
      <c r="D23" s="129"/>
      <c r="E23" s="129"/>
      <c r="F23" s="129"/>
      <c r="G23" s="129"/>
      <c r="H23" s="129"/>
      <c r="I23" s="129"/>
    </row>
    <row r="24" spans="1:15" x14ac:dyDescent="0.3">
      <c r="A24" s="18" t="s">
        <v>0</v>
      </c>
      <c r="B24" s="18" t="s">
        <v>37</v>
      </c>
      <c r="C24" s="20" t="s">
        <v>33</v>
      </c>
      <c r="D24" s="20"/>
      <c r="E24" s="20" t="s">
        <v>4</v>
      </c>
      <c r="F24" s="20" t="s">
        <v>5</v>
      </c>
      <c r="G24" s="21" t="s">
        <v>6</v>
      </c>
      <c r="H24" s="18" t="s">
        <v>60</v>
      </c>
      <c r="I24" s="20" t="s">
        <v>7</v>
      </c>
    </row>
    <row r="25" spans="1:15" ht="41.4" x14ac:dyDescent="0.3">
      <c r="A25" s="126" t="s">
        <v>54</v>
      </c>
      <c r="B25" s="115" t="s">
        <v>55</v>
      </c>
      <c r="C25" s="106">
        <v>625000</v>
      </c>
      <c r="D25" s="19" t="s">
        <v>1</v>
      </c>
      <c r="E25" s="64">
        <v>1.916E-2</v>
      </c>
      <c r="F25" s="20">
        <v>23</v>
      </c>
      <c r="G25" s="21">
        <f>ROUND(E25*C25,2)</f>
        <v>11975</v>
      </c>
      <c r="H25" s="21">
        <f>ROUND(G25*F25%,2)</f>
        <v>2754.25</v>
      </c>
      <c r="I25" s="21">
        <f>H25+G25</f>
        <v>14729.25</v>
      </c>
      <c r="K25" s="62">
        <v>274</v>
      </c>
      <c r="M25" s="62">
        <v>160</v>
      </c>
      <c r="O25" s="61" t="s">
        <v>73</v>
      </c>
    </row>
    <row r="26" spans="1:15" x14ac:dyDescent="0.3">
      <c r="A26" s="126"/>
      <c r="B26" s="116"/>
      <c r="C26" s="107"/>
      <c r="D26" s="22" t="s">
        <v>2</v>
      </c>
      <c r="E26" s="65">
        <v>0.16566</v>
      </c>
      <c r="F26" s="20">
        <v>23</v>
      </c>
      <c r="G26" s="21">
        <f>ROUND(E26*C25,2)</f>
        <v>103537.5</v>
      </c>
      <c r="H26" s="21">
        <f t="shared" ref="H26:H28" si="6">ROUND(G26*F26%,2)</f>
        <v>23813.63</v>
      </c>
      <c r="I26" s="21">
        <f t="shared" ref="I26:I28" si="7">H26+G26</f>
        <v>127351.13</v>
      </c>
    </row>
    <row r="27" spans="1:15" ht="41.4" x14ac:dyDescent="0.3">
      <c r="A27" s="126"/>
      <c r="B27" s="116"/>
      <c r="C27" s="23">
        <v>12</v>
      </c>
      <c r="D27" s="19" t="s">
        <v>53</v>
      </c>
      <c r="E27" s="64">
        <v>121</v>
      </c>
      <c r="F27" s="20">
        <v>23</v>
      </c>
      <c r="G27" s="21">
        <f>ROUND(E27*C27,2)</f>
        <v>1452</v>
      </c>
      <c r="H27" s="21">
        <f t="shared" si="6"/>
        <v>333.96</v>
      </c>
      <c r="I27" s="21">
        <f t="shared" si="7"/>
        <v>1785.96</v>
      </c>
    </row>
    <row r="28" spans="1:15" ht="41.4" x14ac:dyDescent="0.3">
      <c r="A28" s="126"/>
      <c r="B28" s="117"/>
      <c r="C28" s="24">
        <v>1752000</v>
      </c>
      <c r="D28" s="19" t="s">
        <v>3</v>
      </c>
      <c r="E28" s="64">
        <v>4.6800000000000001E-3</v>
      </c>
      <c r="F28" s="20">
        <v>23</v>
      </c>
      <c r="G28" s="21">
        <f>ROUND(E28*C28,2)</f>
        <v>8199.36</v>
      </c>
      <c r="H28" s="21">
        <f t="shared" si="6"/>
        <v>1885.85</v>
      </c>
      <c r="I28" s="21">
        <f t="shared" si="7"/>
        <v>10085.210000000001</v>
      </c>
    </row>
    <row r="29" spans="1:15" x14ac:dyDescent="0.3">
      <c r="A29" s="7"/>
      <c r="B29" s="7"/>
      <c r="C29" s="25"/>
      <c r="D29" s="26" t="s">
        <v>34</v>
      </c>
      <c r="E29" s="25"/>
      <c r="F29" s="25"/>
      <c r="G29" s="27">
        <f>SUM(G25:G28)</f>
        <v>125163.86</v>
      </c>
      <c r="H29" s="27">
        <f>SUM(H25:H28)</f>
        <v>28787.69</v>
      </c>
      <c r="I29" s="27">
        <f>SUM(I25:I28)</f>
        <v>153951.54999999999</v>
      </c>
    </row>
    <row r="30" spans="1:15" x14ac:dyDescent="0.3">
      <c r="A30" s="7"/>
      <c r="B30" s="7"/>
      <c r="C30" s="25"/>
      <c r="D30" s="26" t="s">
        <v>35</v>
      </c>
      <c r="E30" s="25"/>
      <c r="F30" s="25"/>
      <c r="G30" s="27">
        <f>G29*4</f>
        <v>500655.44</v>
      </c>
      <c r="H30" s="27">
        <f t="shared" ref="H30:I30" si="8">H29*4</f>
        <v>115150.76</v>
      </c>
      <c r="I30" s="27">
        <f t="shared" si="8"/>
        <v>615806.19999999995</v>
      </c>
    </row>
    <row r="31" spans="1:15" x14ac:dyDescent="0.3">
      <c r="A31" s="7"/>
      <c r="B31" s="7"/>
      <c r="C31" s="25"/>
      <c r="D31" s="35"/>
      <c r="E31" s="25"/>
      <c r="F31" s="25"/>
      <c r="G31" s="36"/>
      <c r="H31" s="36"/>
      <c r="I31" s="36"/>
    </row>
    <row r="32" spans="1:15" x14ac:dyDescent="0.3">
      <c r="A32" s="7"/>
      <c r="B32" s="7"/>
      <c r="C32" s="25"/>
      <c r="D32" s="35"/>
      <c r="E32" s="25"/>
      <c r="F32" s="25"/>
      <c r="G32" s="36"/>
      <c r="H32" s="36"/>
      <c r="I32" s="36"/>
    </row>
    <row r="33" spans="1:15" x14ac:dyDescent="0.3">
      <c r="A33" s="127" t="s">
        <v>44</v>
      </c>
      <c r="B33" s="127"/>
      <c r="C33" s="127"/>
      <c r="D33" s="127"/>
      <c r="E33" s="127"/>
      <c r="F33" s="127"/>
      <c r="G33" s="127"/>
      <c r="H33" s="127"/>
      <c r="I33" s="127"/>
    </row>
    <row r="34" spans="1:15" x14ac:dyDescent="0.3">
      <c r="A34" s="18" t="s">
        <v>0</v>
      </c>
      <c r="B34" s="18" t="s">
        <v>37</v>
      </c>
      <c r="C34" s="20" t="s">
        <v>33</v>
      </c>
      <c r="D34" s="20"/>
      <c r="E34" s="20" t="s">
        <v>4</v>
      </c>
      <c r="F34" s="20" t="s">
        <v>5</v>
      </c>
      <c r="G34" s="21" t="s">
        <v>6</v>
      </c>
      <c r="H34" s="18" t="s">
        <v>60</v>
      </c>
      <c r="I34" s="20" t="s">
        <v>7</v>
      </c>
    </row>
    <row r="35" spans="1:15" ht="41.4" x14ac:dyDescent="0.3">
      <c r="A35" s="126" t="s">
        <v>57</v>
      </c>
      <c r="B35" s="115" t="s">
        <v>56</v>
      </c>
      <c r="C35" s="106">
        <v>1800000</v>
      </c>
      <c r="D35" s="19" t="s">
        <v>1</v>
      </c>
      <c r="E35" s="64">
        <v>1.916E-2</v>
      </c>
      <c r="F35" s="20">
        <v>23</v>
      </c>
      <c r="G35" s="21">
        <f>ROUND(E35*C35,2)</f>
        <v>34488</v>
      </c>
      <c r="H35" s="21">
        <f>ROUND(G35*F35%,2)</f>
        <v>7932.24</v>
      </c>
      <c r="I35" s="21">
        <f>H35+G35</f>
        <v>42420.24</v>
      </c>
      <c r="K35" s="62">
        <v>636</v>
      </c>
      <c r="M35" s="62">
        <v>670</v>
      </c>
      <c r="O35" s="61" t="s">
        <v>73</v>
      </c>
    </row>
    <row r="36" spans="1:15" x14ac:dyDescent="0.3">
      <c r="A36" s="126"/>
      <c r="B36" s="116"/>
      <c r="C36" s="107"/>
      <c r="D36" s="22" t="s">
        <v>2</v>
      </c>
      <c r="E36" s="65">
        <v>0.16566</v>
      </c>
      <c r="F36" s="20">
        <v>23</v>
      </c>
      <c r="G36" s="21">
        <f>ROUND(E36*C35,2)</f>
        <v>298188</v>
      </c>
      <c r="H36" s="21">
        <f t="shared" ref="H36:H38" si="9">ROUND(G36*F36%,2)</f>
        <v>68583.240000000005</v>
      </c>
      <c r="I36" s="21">
        <f t="shared" ref="I36:I38" si="10">H36+G36</f>
        <v>366771.24</v>
      </c>
    </row>
    <row r="37" spans="1:15" ht="41.4" x14ac:dyDescent="0.3">
      <c r="A37" s="126"/>
      <c r="B37" s="116"/>
      <c r="C37" s="23">
        <v>12</v>
      </c>
      <c r="D37" s="19" t="s">
        <v>53</v>
      </c>
      <c r="E37" s="64">
        <v>121</v>
      </c>
      <c r="F37" s="20">
        <v>23</v>
      </c>
      <c r="G37" s="21">
        <f>ROUND(E37*C37,2)</f>
        <v>1452</v>
      </c>
      <c r="H37" s="21">
        <f t="shared" si="9"/>
        <v>333.96</v>
      </c>
      <c r="I37" s="21">
        <f t="shared" si="10"/>
        <v>1785.96</v>
      </c>
    </row>
    <row r="38" spans="1:15" ht="41.4" x14ac:dyDescent="0.3">
      <c r="A38" s="126"/>
      <c r="B38" s="117"/>
      <c r="C38" s="24">
        <v>6132000</v>
      </c>
      <c r="D38" s="19" t="s">
        <v>3</v>
      </c>
      <c r="E38" s="64">
        <v>4.6800000000000001E-3</v>
      </c>
      <c r="F38" s="20">
        <v>23</v>
      </c>
      <c r="G38" s="21">
        <f>ROUND(E38*C38,2)</f>
        <v>28697.759999999998</v>
      </c>
      <c r="H38" s="21">
        <f t="shared" si="9"/>
        <v>6600.48</v>
      </c>
      <c r="I38" s="21">
        <f t="shared" si="10"/>
        <v>35298.239999999998</v>
      </c>
    </row>
    <row r="39" spans="1:15" x14ac:dyDescent="0.3">
      <c r="A39" s="7"/>
      <c r="B39" s="7"/>
      <c r="C39" s="28"/>
      <c r="D39" s="26" t="s">
        <v>34</v>
      </c>
      <c r="E39" s="28"/>
      <c r="F39" s="28"/>
      <c r="G39" s="27">
        <f>SUM(G35:G38)</f>
        <v>362825.76</v>
      </c>
      <c r="H39" s="27">
        <f>SUM(H35:H38)</f>
        <v>83449.920000000013</v>
      </c>
      <c r="I39" s="27">
        <f>SUM(I35:I38)</f>
        <v>446275.68</v>
      </c>
    </row>
    <row r="40" spans="1:15" x14ac:dyDescent="0.3">
      <c r="A40" s="7"/>
      <c r="B40" s="7"/>
      <c r="C40" s="28"/>
      <c r="D40" s="26" t="s">
        <v>35</v>
      </c>
      <c r="E40" s="28"/>
      <c r="F40" s="28"/>
      <c r="G40" s="27">
        <f>G39*4</f>
        <v>1451303.04</v>
      </c>
      <c r="H40" s="27">
        <f t="shared" ref="H40:I40" si="11">H39*4</f>
        <v>333799.68000000005</v>
      </c>
      <c r="I40" s="27">
        <f t="shared" si="11"/>
        <v>1785102.72</v>
      </c>
    </row>
    <row r="41" spans="1:15" x14ac:dyDescent="0.3">
      <c r="A41" s="7"/>
      <c r="B41" s="7"/>
      <c r="C41" s="28"/>
      <c r="D41" s="28"/>
      <c r="E41" s="28"/>
      <c r="F41" s="28"/>
      <c r="G41" s="28"/>
      <c r="H41" s="28"/>
      <c r="I41" s="28"/>
    </row>
    <row r="42" spans="1:15" x14ac:dyDescent="0.3">
      <c r="A42" s="7"/>
      <c r="B42" s="7"/>
      <c r="C42" s="28"/>
      <c r="D42" s="28"/>
      <c r="E42" s="28"/>
      <c r="F42" s="28"/>
      <c r="G42" s="28"/>
      <c r="H42" s="28"/>
      <c r="I42" s="28"/>
    </row>
    <row r="43" spans="1:15" x14ac:dyDescent="0.3">
      <c r="A43" s="127" t="s">
        <v>45</v>
      </c>
      <c r="B43" s="127"/>
      <c r="C43" s="127"/>
      <c r="D43" s="127"/>
      <c r="E43" s="127"/>
      <c r="F43" s="127"/>
      <c r="G43" s="127"/>
      <c r="H43" s="127"/>
      <c r="I43" s="127"/>
    </row>
    <row r="44" spans="1:15" x14ac:dyDescent="0.3">
      <c r="A44" s="18" t="s">
        <v>0</v>
      </c>
      <c r="B44" s="18" t="s">
        <v>37</v>
      </c>
      <c r="C44" s="20" t="s">
        <v>33</v>
      </c>
      <c r="D44" s="20"/>
      <c r="E44" s="20" t="s">
        <v>4</v>
      </c>
      <c r="F44" s="20" t="s">
        <v>5</v>
      </c>
      <c r="G44" s="21" t="s">
        <v>6</v>
      </c>
      <c r="H44" s="18" t="s">
        <v>60</v>
      </c>
      <c r="I44" s="20" t="s">
        <v>7</v>
      </c>
    </row>
    <row r="45" spans="1:15" ht="41.4" x14ac:dyDescent="0.3">
      <c r="A45" s="126" t="s">
        <v>27</v>
      </c>
      <c r="B45" s="115" t="s">
        <v>58</v>
      </c>
      <c r="C45" s="106">
        <v>330000</v>
      </c>
      <c r="D45" s="19" t="s">
        <v>1</v>
      </c>
      <c r="E45" s="64">
        <v>1.916E-2</v>
      </c>
      <c r="F45" s="20">
        <v>23</v>
      </c>
      <c r="G45" s="21">
        <f>ROUND(E45*C45,2)</f>
        <v>6322.8</v>
      </c>
      <c r="H45" s="21">
        <f>ROUND(G45*F45%,2)</f>
        <v>1454.24</v>
      </c>
      <c r="I45" s="21">
        <f>H45+G45</f>
        <v>7777.04</v>
      </c>
      <c r="K45" s="62">
        <v>200</v>
      </c>
      <c r="M45" s="62">
        <v>210</v>
      </c>
      <c r="O45" s="61" t="s">
        <v>73</v>
      </c>
    </row>
    <row r="46" spans="1:15" x14ac:dyDescent="0.3">
      <c r="A46" s="126"/>
      <c r="B46" s="116"/>
      <c r="C46" s="107"/>
      <c r="D46" s="22" t="s">
        <v>2</v>
      </c>
      <c r="E46" s="65">
        <v>0.16566</v>
      </c>
      <c r="F46" s="20">
        <v>23</v>
      </c>
      <c r="G46" s="21">
        <f>ROUND(E46*C45,2)</f>
        <v>54667.8</v>
      </c>
      <c r="H46" s="21">
        <f t="shared" ref="H46:H48" si="12">ROUND(G46*F46%,2)</f>
        <v>12573.59</v>
      </c>
      <c r="I46" s="21">
        <f t="shared" ref="I46:I48" si="13">H46+G46</f>
        <v>67241.39</v>
      </c>
    </row>
    <row r="47" spans="1:15" ht="41.4" x14ac:dyDescent="0.3">
      <c r="A47" s="126"/>
      <c r="B47" s="116"/>
      <c r="C47" s="23">
        <v>12</v>
      </c>
      <c r="D47" s="19" t="s">
        <v>53</v>
      </c>
      <c r="E47" s="64">
        <v>121</v>
      </c>
      <c r="F47" s="20">
        <v>23</v>
      </c>
      <c r="G47" s="21">
        <f>ROUND(E47*C47,2)</f>
        <v>1452</v>
      </c>
      <c r="H47" s="21">
        <f t="shared" si="12"/>
        <v>333.96</v>
      </c>
      <c r="I47" s="21">
        <f t="shared" si="13"/>
        <v>1785.96</v>
      </c>
    </row>
    <row r="48" spans="1:15" ht="41.4" x14ac:dyDescent="0.3">
      <c r="A48" s="126"/>
      <c r="B48" s="117"/>
      <c r="C48" s="24">
        <v>1927200</v>
      </c>
      <c r="D48" s="19" t="s">
        <v>3</v>
      </c>
      <c r="E48" s="64">
        <v>4.6800000000000001E-3</v>
      </c>
      <c r="F48" s="20">
        <v>23</v>
      </c>
      <c r="G48" s="21">
        <f>ROUND(E48*C48,2)</f>
        <v>9019.2999999999993</v>
      </c>
      <c r="H48" s="21">
        <f t="shared" si="12"/>
        <v>2074.44</v>
      </c>
      <c r="I48" s="21">
        <f t="shared" si="13"/>
        <v>11093.74</v>
      </c>
    </row>
    <row r="49" spans="1:15" x14ac:dyDescent="0.3">
      <c r="A49" s="7"/>
      <c r="B49" s="7"/>
      <c r="C49" s="28"/>
      <c r="D49" s="26" t="s">
        <v>34</v>
      </c>
      <c r="E49" s="28"/>
      <c r="F49" s="28"/>
      <c r="G49" s="27">
        <f>SUM(G45:G48)</f>
        <v>71461.900000000009</v>
      </c>
      <c r="H49" s="27">
        <f>SUM(H45:H48)</f>
        <v>16436.23</v>
      </c>
      <c r="I49" s="27">
        <f>SUM(I45:I48)</f>
        <v>87898.13</v>
      </c>
    </row>
    <row r="50" spans="1:15" x14ac:dyDescent="0.3">
      <c r="A50" s="7"/>
      <c r="B50" s="7"/>
      <c r="C50" s="28"/>
      <c r="D50" s="26" t="s">
        <v>35</v>
      </c>
      <c r="E50" s="28"/>
      <c r="F50" s="28"/>
      <c r="G50" s="27">
        <f>G49*4</f>
        <v>285847.60000000003</v>
      </c>
      <c r="H50" s="27">
        <f t="shared" ref="H50:I50" si="14">H49*4</f>
        <v>65744.92</v>
      </c>
      <c r="I50" s="27">
        <f t="shared" si="14"/>
        <v>351592.52</v>
      </c>
    </row>
    <row r="51" spans="1:15" x14ac:dyDescent="0.3">
      <c r="A51" s="7"/>
      <c r="B51" s="7"/>
      <c r="C51" s="28"/>
      <c r="D51" s="28"/>
      <c r="E51" s="28"/>
      <c r="F51" s="28"/>
      <c r="G51" s="28"/>
      <c r="H51" s="28"/>
      <c r="I51" s="28"/>
    </row>
    <row r="52" spans="1:15" x14ac:dyDescent="0.3">
      <c r="A52" s="7"/>
      <c r="B52" s="7"/>
      <c r="C52" s="28"/>
      <c r="D52" s="28"/>
      <c r="E52" s="28"/>
      <c r="F52" s="28"/>
      <c r="G52" s="28"/>
      <c r="H52" s="28"/>
      <c r="I52" s="28"/>
    </row>
    <row r="53" spans="1:15" x14ac:dyDescent="0.3">
      <c r="A53" s="127" t="s">
        <v>46</v>
      </c>
      <c r="B53" s="127"/>
      <c r="C53" s="127"/>
      <c r="D53" s="127"/>
      <c r="E53" s="127"/>
      <c r="F53" s="127"/>
      <c r="G53" s="127"/>
      <c r="H53" s="127"/>
      <c r="I53" s="127"/>
    </row>
    <row r="54" spans="1:15" x14ac:dyDescent="0.3">
      <c r="A54" s="18" t="s">
        <v>0</v>
      </c>
      <c r="B54" s="18" t="s">
        <v>37</v>
      </c>
      <c r="C54" s="20" t="s">
        <v>33</v>
      </c>
      <c r="D54" s="20"/>
      <c r="E54" s="20" t="s">
        <v>4</v>
      </c>
      <c r="F54" s="20" t="s">
        <v>5</v>
      </c>
      <c r="G54" s="21" t="s">
        <v>6</v>
      </c>
      <c r="H54" s="18" t="s">
        <v>60</v>
      </c>
      <c r="I54" s="20" t="s">
        <v>7</v>
      </c>
    </row>
    <row r="55" spans="1:15" ht="41.4" x14ac:dyDescent="0.3">
      <c r="A55" s="126" t="s">
        <v>31</v>
      </c>
      <c r="B55" s="115" t="s">
        <v>58</v>
      </c>
      <c r="C55" s="106">
        <v>650000</v>
      </c>
      <c r="D55" s="19" t="s">
        <v>1</v>
      </c>
      <c r="E55" s="64">
        <v>1.916E-2</v>
      </c>
      <c r="F55" s="20">
        <v>23</v>
      </c>
      <c r="G55" s="21">
        <f>ROUND(E55*C55,2)</f>
        <v>12454</v>
      </c>
      <c r="H55" s="21">
        <f>ROUND(G55*F55%,2)</f>
        <v>2864.42</v>
      </c>
      <c r="I55" s="21">
        <f>H55+G55</f>
        <v>15318.42</v>
      </c>
      <c r="K55" s="62">
        <v>111</v>
      </c>
      <c r="M55" s="62">
        <v>160</v>
      </c>
      <c r="O55" s="61" t="s">
        <v>73</v>
      </c>
    </row>
    <row r="56" spans="1:15" x14ac:dyDescent="0.3">
      <c r="A56" s="126"/>
      <c r="B56" s="116"/>
      <c r="C56" s="107"/>
      <c r="D56" s="22" t="s">
        <v>2</v>
      </c>
      <c r="E56" s="65">
        <v>0.16556000000000001</v>
      </c>
      <c r="F56" s="20">
        <v>23</v>
      </c>
      <c r="G56" s="21">
        <f>ROUND(E56*C55,2)</f>
        <v>107614</v>
      </c>
      <c r="H56" s="21">
        <f t="shared" ref="H56:H58" si="15">ROUND(G56*F56%,2)</f>
        <v>24751.22</v>
      </c>
      <c r="I56" s="21">
        <f t="shared" ref="I56:I58" si="16">H56+G56</f>
        <v>132365.22</v>
      </c>
    </row>
    <row r="57" spans="1:15" ht="41.4" x14ac:dyDescent="0.3">
      <c r="A57" s="126"/>
      <c r="B57" s="116"/>
      <c r="C57" s="23">
        <v>12</v>
      </c>
      <c r="D57" s="19" t="s">
        <v>53</v>
      </c>
      <c r="E57" s="64">
        <v>121</v>
      </c>
      <c r="F57" s="20">
        <v>23</v>
      </c>
      <c r="G57" s="21">
        <f>ROUND(E57*C57,2)</f>
        <v>1452</v>
      </c>
      <c r="H57" s="21">
        <f t="shared" si="15"/>
        <v>333.96</v>
      </c>
      <c r="I57" s="21">
        <f t="shared" si="16"/>
        <v>1785.96</v>
      </c>
    </row>
    <row r="58" spans="1:15" ht="41.4" x14ac:dyDescent="0.3">
      <c r="A58" s="126"/>
      <c r="B58" s="117"/>
      <c r="C58" s="24">
        <v>1927000</v>
      </c>
      <c r="D58" s="19" t="s">
        <v>3</v>
      </c>
      <c r="E58" s="64">
        <v>4.6800000000000001E-3</v>
      </c>
      <c r="F58" s="20">
        <v>23</v>
      </c>
      <c r="G58" s="21">
        <f>ROUND(E58*C58,2)</f>
        <v>9018.36</v>
      </c>
      <c r="H58" s="21">
        <f t="shared" si="15"/>
        <v>2074.2199999999998</v>
      </c>
      <c r="I58" s="21">
        <f t="shared" si="16"/>
        <v>11092.58</v>
      </c>
    </row>
    <row r="59" spans="1:15" x14ac:dyDescent="0.3">
      <c r="A59" s="7"/>
      <c r="B59" s="7"/>
      <c r="C59" s="28"/>
      <c r="D59" s="26" t="s">
        <v>34</v>
      </c>
      <c r="E59" s="28"/>
      <c r="F59" s="28"/>
      <c r="G59" s="27">
        <f>SUM(G55:G58)</f>
        <v>130538.36</v>
      </c>
      <c r="H59" s="27">
        <f>SUM(H55:H58)</f>
        <v>30023.82</v>
      </c>
      <c r="I59" s="27">
        <f>SUM(I55:I58)</f>
        <v>160562.18</v>
      </c>
    </row>
    <row r="60" spans="1:15" x14ac:dyDescent="0.3">
      <c r="A60" s="7"/>
      <c r="B60" s="7"/>
      <c r="C60" s="28"/>
      <c r="D60" s="26" t="s">
        <v>35</v>
      </c>
      <c r="E60" s="28"/>
      <c r="F60" s="28"/>
      <c r="G60" s="27">
        <f>G59*4</f>
        <v>522153.44</v>
      </c>
      <c r="H60" s="27">
        <f t="shared" ref="H60:I60" si="17">H59*4</f>
        <v>120095.28</v>
      </c>
      <c r="I60" s="27">
        <f t="shared" si="17"/>
        <v>642248.72</v>
      </c>
    </row>
    <row r="61" spans="1:15" x14ac:dyDescent="0.3">
      <c r="A61" s="7"/>
      <c r="B61" s="7"/>
      <c r="C61" s="28"/>
      <c r="D61" s="28"/>
      <c r="E61" s="28"/>
      <c r="F61" s="28"/>
      <c r="G61" s="28"/>
      <c r="H61" s="28"/>
      <c r="I61" s="28"/>
    </row>
    <row r="62" spans="1:15" x14ac:dyDescent="0.3">
      <c r="A62" s="7"/>
      <c r="B62" s="7"/>
      <c r="C62" s="28"/>
      <c r="D62" s="28"/>
      <c r="E62" s="28"/>
      <c r="F62" s="28"/>
      <c r="G62" s="28"/>
      <c r="H62" s="28"/>
      <c r="I62" s="28"/>
    </row>
    <row r="63" spans="1:15" x14ac:dyDescent="0.3">
      <c r="A63" s="127" t="s">
        <v>47</v>
      </c>
      <c r="B63" s="127"/>
      <c r="C63" s="127"/>
      <c r="D63" s="127"/>
      <c r="E63" s="127"/>
      <c r="F63" s="127"/>
      <c r="G63" s="127"/>
      <c r="H63" s="127"/>
      <c r="I63" s="127"/>
    </row>
    <row r="64" spans="1:15" x14ac:dyDescent="0.3">
      <c r="A64" s="18" t="s">
        <v>0</v>
      </c>
      <c r="B64" s="18" t="s">
        <v>37</v>
      </c>
      <c r="C64" s="20" t="s">
        <v>33</v>
      </c>
      <c r="D64" s="20"/>
      <c r="E64" s="20" t="s">
        <v>4</v>
      </c>
      <c r="F64" s="20" t="s">
        <v>5</v>
      </c>
      <c r="G64" s="21" t="s">
        <v>6</v>
      </c>
      <c r="H64" s="18" t="s">
        <v>60</v>
      </c>
      <c r="I64" s="20" t="s">
        <v>7</v>
      </c>
    </row>
    <row r="65" spans="1:15" ht="41.4" x14ac:dyDescent="0.3">
      <c r="A65" s="126" t="s">
        <v>29</v>
      </c>
      <c r="B65" s="115" t="s">
        <v>59</v>
      </c>
      <c r="C65" s="106">
        <v>500000</v>
      </c>
      <c r="D65" s="19" t="s">
        <v>1</v>
      </c>
      <c r="E65" s="64">
        <v>1.916E-2</v>
      </c>
      <c r="F65" s="20">
        <v>23</v>
      </c>
      <c r="G65" s="21">
        <f>ROUND(E65*C65,2)</f>
        <v>9580</v>
      </c>
      <c r="H65" s="21">
        <f>ROUND(G65*F65%,2)</f>
        <v>2203.4</v>
      </c>
      <c r="I65" s="21">
        <f>H65+G65</f>
        <v>11783.4</v>
      </c>
      <c r="K65" s="62">
        <v>140</v>
      </c>
      <c r="M65" s="62">
        <v>150</v>
      </c>
      <c r="O65" s="61" t="s">
        <v>73</v>
      </c>
    </row>
    <row r="66" spans="1:15" x14ac:dyDescent="0.3">
      <c r="A66" s="126"/>
      <c r="B66" s="116"/>
      <c r="C66" s="107"/>
      <c r="D66" s="22" t="s">
        <v>2</v>
      </c>
      <c r="E66" s="65">
        <v>0.16566</v>
      </c>
      <c r="F66" s="20">
        <v>23</v>
      </c>
      <c r="G66" s="21">
        <f>ROUND(E66*C65,2)</f>
        <v>82830</v>
      </c>
      <c r="H66" s="21">
        <f t="shared" ref="H66:H68" si="18">ROUND(G66*F66%,2)</f>
        <v>19050.900000000001</v>
      </c>
      <c r="I66" s="21">
        <f t="shared" ref="I66:I68" si="19">H66+G66</f>
        <v>101880.9</v>
      </c>
    </row>
    <row r="67" spans="1:15" ht="41.4" x14ac:dyDescent="0.3">
      <c r="A67" s="126"/>
      <c r="B67" s="116"/>
      <c r="C67" s="23">
        <v>12</v>
      </c>
      <c r="D67" s="19" t="s">
        <v>53</v>
      </c>
      <c r="E67" s="64">
        <v>121</v>
      </c>
      <c r="F67" s="20">
        <v>23</v>
      </c>
      <c r="G67" s="21">
        <f>ROUND(E67*C67,2)</f>
        <v>1452</v>
      </c>
      <c r="H67" s="21">
        <f t="shared" si="18"/>
        <v>333.96</v>
      </c>
      <c r="I67" s="21">
        <f t="shared" si="19"/>
        <v>1785.96</v>
      </c>
    </row>
    <row r="68" spans="1:15" ht="41.4" x14ac:dyDescent="0.3">
      <c r="A68" s="126"/>
      <c r="B68" s="117"/>
      <c r="C68" s="24">
        <v>1664400</v>
      </c>
      <c r="D68" s="19" t="s">
        <v>3</v>
      </c>
      <c r="E68" s="64">
        <v>4.6800000000000001E-3</v>
      </c>
      <c r="F68" s="20">
        <v>23</v>
      </c>
      <c r="G68" s="21">
        <f>ROUND(E68*C68,2)</f>
        <v>7789.39</v>
      </c>
      <c r="H68" s="21">
        <f t="shared" si="18"/>
        <v>1791.56</v>
      </c>
      <c r="I68" s="21">
        <f t="shared" si="19"/>
        <v>9580.9500000000007</v>
      </c>
    </row>
    <row r="69" spans="1:15" x14ac:dyDescent="0.3">
      <c r="A69" s="7"/>
      <c r="B69" s="7"/>
      <c r="C69" s="25"/>
      <c r="D69" s="26" t="s">
        <v>34</v>
      </c>
      <c r="E69" s="25"/>
      <c r="F69" s="25"/>
      <c r="G69" s="27">
        <f>SUM(G65:G68)</f>
        <v>101651.39</v>
      </c>
      <c r="H69" s="27">
        <f>SUM(H65:H68)</f>
        <v>23379.820000000003</v>
      </c>
      <c r="I69" s="27">
        <f>SUM(I65:I68)</f>
        <v>125031.20999999999</v>
      </c>
    </row>
    <row r="70" spans="1:15" x14ac:dyDescent="0.3">
      <c r="A70" s="7"/>
      <c r="B70" s="7"/>
      <c r="C70" s="25"/>
      <c r="D70" s="26" t="s">
        <v>35</v>
      </c>
      <c r="E70" s="25"/>
      <c r="F70" s="25"/>
      <c r="G70" s="27">
        <f>G69*4</f>
        <v>406605.56</v>
      </c>
      <c r="H70" s="27">
        <f t="shared" ref="H70:I70" si="20">H69*4</f>
        <v>93519.280000000013</v>
      </c>
      <c r="I70" s="27">
        <f t="shared" si="20"/>
        <v>500124.83999999997</v>
      </c>
    </row>
    <row r="71" spans="1:15" x14ac:dyDescent="0.3">
      <c r="A71" s="7"/>
      <c r="B71" s="7"/>
      <c r="C71" s="25"/>
      <c r="D71" s="35"/>
      <c r="E71" s="25"/>
      <c r="F71" s="25"/>
      <c r="G71" s="36"/>
      <c r="H71" s="36"/>
      <c r="I71" s="36"/>
    </row>
    <row r="72" spans="1:15" x14ac:dyDescent="0.3">
      <c r="A72" s="7"/>
      <c r="B72" s="7"/>
      <c r="C72" s="25"/>
      <c r="D72" s="35"/>
      <c r="E72" s="25"/>
      <c r="F72" s="25"/>
      <c r="G72" s="36"/>
      <c r="H72" s="36"/>
      <c r="I72" s="36"/>
    </row>
    <row r="73" spans="1:15" x14ac:dyDescent="0.3">
      <c r="A73" s="127" t="s">
        <v>48</v>
      </c>
      <c r="B73" s="127"/>
      <c r="C73" s="127"/>
      <c r="D73" s="127"/>
      <c r="E73" s="127"/>
      <c r="F73" s="127"/>
      <c r="G73" s="127"/>
      <c r="H73" s="127"/>
      <c r="I73" s="127"/>
    </row>
    <row r="74" spans="1:15" x14ac:dyDescent="0.3">
      <c r="A74" s="18" t="s">
        <v>0</v>
      </c>
      <c r="B74" s="18" t="s">
        <v>37</v>
      </c>
      <c r="C74" s="18" t="s">
        <v>33</v>
      </c>
      <c r="D74" s="18"/>
      <c r="E74" s="20" t="s">
        <v>4</v>
      </c>
      <c r="F74" s="20" t="s">
        <v>5</v>
      </c>
      <c r="G74" s="21" t="s">
        <v>6</v>
      </c>
      <c r="H74" s="18" t="s">
        <v>60</v>
      </c>
      <c r="I74" s="20" t="s">
        <v>7</v>
      </c>
    </row>
    <row r="75" spans="1:15" ht="41.4" x14ac:dyDescent="0.3">
      <c r="A75" s="133" t="s">
        <v>71</v>
      </c>
      <c r="B75" s="115" t="s">
        <v>75</v>
      </c>
      <c r="C75" s="121">
        <v>275000</v>
      </c>
      <c r="D75" s="11" t="s">
        <v>1</v>
      </c>
      <c r="E75" s="64">
        <v>1.916E-2</v>
      </c>
      <c r="F75" s="20">
        <v>23</v>
      </c>
      <c r="G75" s="21">
        <f>ROUND(E75*C75,2)</f>
        <v>5269</v>
      </c>
      <c r="H75" s="21">
        <f>ROUND(G75*F75%,2)</f>
        <v>1211.8699999999999</v>
      </c>
      <c r="I75" s="21">
        <f>H75+G75</f>
        <v>6480.87</v>
      </c>
      <c r="K75" s="62">
        <v>211</v>
      </c>
      <c r="M75" s="62">
        <v>200</v>
      </c>
      <c r="O75" s="61" t="s">
        <v>73</v>
      </c>
    </row>
    <row r="76" spans="1:15" x14ac:dyDescent="0.3">
      <c r="A76" s="134"/>
      <c r="B76" s="116"/>
      <c r="C76" s="122"/>
      <c r="D76" s="12" t="s">
        <v>2</v>
      </c>
      <c r="E76" s="64">
        <v>0.16566</v>
      </c>
      <c r="F76" s="20">
        <v>23</v>
      </c>
      <c r="G76" s="21">
        <f>ROUND(E76*C75,2)</f>
        <v>45556.5</v>
      </c>
      <c r="H76" s="21">
        <f>ROUND(G76*F76%,2)</f>
        <v>10478</v>
      </c>
      <c r="I76" s="21">
        <f>H76+G76</f>
        <v>56034.5</v>
      </c>
    </row>
    <row r="77" spans="1:15" ht="41.4" x14ac:dyDescent="0.3">
      <c r="A77" s="134"/>
      <c r="B77" s="116"/>
      <c r="C77" s="63">
        <v>12</v>
      </c>
      <c r="D77" s="11" t="s">
        <v>53</v>
      </c>
      <c r="E77" s="64">
        <v>121</v>
      </c>
      <c r="F77" s="20">
        <v>23</v>
      </c>
      <c r="G77" s="21">
        <f>ROUND(E77*C77,2)</f>
        <v>1452</v>
      </c>
      <c r="H77" s="21">
        <f>ROUND(G77*F77%,2)</f>
        <v>333.96</v>
      </c>
      <c r="I77" s="21">
        <f>H77+G77</f>
        <v>1785.96</v>
      </c>
    </row>
    <row r="78" spans="1:15" ht="41.4" x14ac:dyDescent="0.3">
      <c r="A78" s="135"/>
      <c r="B78" s="117"/>
      <c r="C78" s="63">
        <v>1752000</v>
      </c>
      <c r="D78" s="11" t="s">
        <v>3</v>
      </c>
      <c r="E78" s="64">
        <v>4.6800000000000001E-3</v>
      </c>
      <c r="F78" s="20">
        <v>23</v>
      </c>
      <c r="G78" s="21">
        <f>ROUND(E78*C78,2)</f>
        <v>8199.36</v>
      </c>
      <c r="H78" s="21">
        <f>ROUND(G78*F78%,2)</f>
        <v>1885.85</v>
      </c>
      <c r="I78" s="21">
        <f>H78+G78</f>
        <v>10085.210000000001</v>
      </c>
    </row>
    <row r="79" spans="1:15" x14ac:dyDescent="0.3">
      <c r="A79" s="7"/>
      <c r="B79" s="7"/>
      <c r="C79" s="7"/>
      <c r="D79" s="13" t="s">
        <v>34</v>
      </c>
      <c r="E79" s="25"/>
      <c r="F79" s="25"/>
      <c r="G79" s="27">
        <f>SUM(G74:G78)</f>
        <v>60476.86</v>
      </c>
      <c r="H79" s="27">
        <f>SUM(H74:H78)</f>
        <v>13909.679999999998</v>
      </c>
      <c r="I79" s="27">
        <f>SUM(I74:I78)</f>
        <v>74386.540000000008</v>
      </c>
    </row>
    <row r="80" spans="1:15" x14ac:dyDescent="0.3">
      <c r="A80" s="7"/>
      <c r="B80" s="7"/>
      <c r="C80" s="7"/>
      <c r="D80" s="13" t="s">
        <v>35</v>
      </c>
      <c r="E80" s="25"/>
      <c r="F80" s="25"/>
      <c r="G80" s="27">
        <f>G79*4</f>
        <v>241907.44</v>
      </c>
      <c r="H80" s="27">
        <f>H79*4</f>
        <v>55638.719999999994</v>
      </c>
      <c r="I80" s="27">
        <f>I79*4</f>
        <v>297546.16000000003</v>
      </c>
    </row>
    <row r="81" spans="1:9" x14ac:dyDescent="0.3">
      <c r="A81" s="7"/>
      <c r="B81" s="7"/>
      <c r="C81" s="7"/>
      <c r="D81" s="14"/>
      <c r="E81" s="25"/>
      <c r="F81" s="25"/>
      <c r="G81" s="36"/>
      <c r="H81" s="36"/>
      <c r="I81" s="36"/>
    </row>
    <row r="82" spans="1:9" x14ac:dyDescent="0.3">
      <c r="A82" s="7"/>
      <c r="B82" s="7"/>
      <c r="C82" s="7"/>
      <c r="D82" s="14"/>
      <c r="E82" s="25"/>
      <c r="F82" s="25"/>
      <c r="G82" s="36"/>
      <c r="H82" s="36"/>
      <c r="I82" s="36"/>
    </row>
    <row r="83" spans="1:9" x14ac:dyDescent="0.3">
      <c r="A83" s="131" t="s">
        <v>61</v>
      </c>
      <c r="B83" s="131"/>
      <c r="C83" s="132"/>
      <c r="D83" s="38" t="s">
        <v>34</v>
      </c>
      <c r="E83" s="25"/>
      <c r="F83" s="25"/>
      <c r="G83" s="27">
        <f t="shared" ref="G83:I84" si="21">G9+G19+G29+G39+G49+G59+G69+G79</f>
        <v>2330025.15</v>
      </c>
      <c r="H83" s="27">
        <f t="shared" si="21"/>
        <v>535905.78</v>
      </c>
      <c r="I83" s="27">
        <f t="shared" si="21"/>
        <v>2865930.93</v>
      </c>
    </row>
    <row r="84" spans="1:9" x14ac:dyDescent="0.3">
      <c r="A84" s="39"/>
      <c r="B84" s="39"/>
      <c r="C84" s="39"/>
      <c r="D84" s="38" t="s">
        <v>35</v>
      </c>
      <c r="E84" s="25"/>
      <c r="F84" s="25"/>
      <c r="G84" s="27">
        <f t="shared" si="21"/>
        <v>9320100.5999999996</v>
      </c>
      <c r="H84" s="27">
        <f t="shared" si="21"/>
        <v>2143623.12</v>
      </c>
      <c r="I84" s="27">
        <f t="shared" si="21"/>
        <v>11463723.720000001</v>
      </c>
    </row>
    <row r="86" spans="1:9" x14ac:dyDescent="0.3">
      <c r="G86" t="s">
        <v>64</v>
      </c>
    </row>
    <row r="87" spans="1:9" x14ac:dyDescent="0.3">
      <c r="A87" s="131" t="s">
        <v>61</v>
      </c>
      <c r="B87" s="131"/>
      <c r="C87" s="132"/>
      <c r="D87" s="38" t="s">
        <v>34</v>
      </c>
      <c r="E87" s="25"/>
      <c r="F87" s="25"/>
      <c r="G87" s="27">
        <f t="shared" ref="G87:I88" si="22">G83/4.2693</f>
        <v>545762.80654908298</v>
      </c>
      <c r="H87" s="27">
        <f t="shared" si="22"/>
        <v>125525.44445225212</v>
      </c>
      <c r="I87" s="27">
        <f t="shared" si="22"/>
        <v>671288.2510013351</v>
      </c>
    </row>
    <row r="88" spans="1:9" x14ac:dyDescent="0.3">
      <c r="A88" s="39"/>
      <c r="B88" s="39"/>
      <c r="C88" s="39"/>
      <c r="D88" s="38" t="s">
        <v>35</v>
      </c>
      <c r="E88" s="25"/>
      <c r="F88" s="25"/>
      <c r="G88" s="27">
        <f t="shared" si="22"/>
        <v>2183051.2261963319</v>
      </c>
      <c r="H88" s="27">
        <f t="shared" si="22"/>
        <v>502101.77780900849</v>
      </c>
      <c r="I88" s="27">
        <f t="shared" si="22"/>
        <v>2685153.0040053404</v>
      </c>
    </row>
    <row r="90" spans="1:9" x14ac:dyDescent="0.3">
      <c r="G90" t="s">
        <v>62</v>
      </c>
    </row>
    <row r="91" spans="1:9" x14ac:dyDescent="0.3">
      <c r="A91" s="131" t="s">
        <v>61</v>
      </c>
      <c r="B91" s="131"/>
      <c r="C91" s="132"/>
      <c r="D91" s="38" t="s">
        <v>34</v>
      </c>
      <c r="E91" s="25"/>
      <c r="F91" s="25"/>
      <c r="G91" s="27">
        <f t="shared" ref="G91:I92" si="23">G83*1.5</f>
        <v>3495037.7249999996</v>
      </c>
      <c r="H91" s="27">
        <f t="shared" si="23"/>
        <v>803858.67</v>
      </c>
      <c r="I91" s="27">
        <f t="shared" si="23"/>
        <v>4298896.3950000005</v>
      </c>
    </row>
    <row r="92" spans="1:9" x14ac:dyDescent="0.3">
      <c r="A92" s="39"/>
      <c r="B92" s="39"/>
      <c r="C92" s="39"/>
      <c r="D92" s="38" t="s">
        <v>35</v>
      </c>
      <c r="E92" s="25"/>
      <c r="F92" s="25"/>
      <c r="G92" s="27">
        <f t="shared" si="23"/>
        <v>13980150.899999999</v>
      </c>
      <c r="H92" s="27">
        <f t="shared" si="23"/>
        <v>3215434.68</v>
      </c>
      <c r="I92" s="27">
        <f t="shared" si="23"/>
        <v>17195585.580000002</v>
      </c>
    </row>
    <row r="94" spans="1:9" x14ac:dyDescent="0.3">
      <c r="G94" t="s">
        <v>63</v>
      </c>
    </row>
    <row r="95" spans="1:9" x14ac:dyDescent="0.3">
      <c r="A95" s="131" t="s">
        <v>61</v>
      </c>
      <c r="B95" s="131"/>
      <c r="C95" s="132"/>
      <c r="D95" s="38" t="s">
        <v>34</v>
      </c>
      <c r="E95" s="25"/>
      <c r="F95" s="25"/>
      <c r="G95" s="27">
        <f t="shared" ref="G95:I96" si="24">G91/4.2693</f>
        <v>818644.20982362435</v>
      </c>
      <c r="H95" s="27">
        <f t="shared" si="24"/>
        <v>188288.16667837818</v>
      </c>
      <c r="I95" s="27">
        <f t="shared" si="24"/>
        <v>1006932.3765020027</v>
      </c>
    </row>
    <row r="96" spans="1:9" x14ac:dyDescent="0.3">
      <c r="A96" s="39"/>
      <c r="B96" s="39"/>
      <c r="C96" s="39"/>
      <c r="D96" s="38" t="s">
        <v>35</v>
      </c>
      <c r="E96" s="25"/>
      <c r="F96" s="25"/>
      <c r="G96" s="27">
        <f t="shared" si="24"/>
        <v>3274576.8392944974</v>
      </c>
      <c r="H96" s="27">
        <f t="shared" si="24"/>
        <v>753152.66671351274</v>
      </c>
      <c r="I96" s="27">
        <f t="shared" si="24"/>
        <v>4027729.5060080108</v>
      </c>
    </row>
  </sheetData>
  <mergeCells count="37">
    <mergeCell ref="G1:I1"/>
    <mergeCell ref="A91:C91"/>
    <mergeCell ref="A87:C87"/>
    <mergeCell ref="A95:C95"/>
    <mergeCell ref="A73:I73"/>
    <mergeCell ref="A75:A78"/>
    <mergeCell ref="B75:B78"/>
    <mergeCell ref="C75:C76"/>
    <mergeCell ref="A83:C83"/>
    <mergeCell ref="A65:A68"/>
    <mergeCell ref="B65:B68"/>
    <mergeCell ref="C65:C66"/>
    <mergeCell ref="A33:I33"/>
    <mergeCell ref="A35:A38"/>
    <mergeCell ref="B35:B38"/>
    <mergeCell ref="C35:C36"/>
    <mergeCell ref="A55:A58"/>
    <mergeCell ref="B55:B58"/>
    <mergeCell ref="C55:C56"/>
    <mergeCell ref="A63:I63"/>
    <mergeCell ref="A15:A18"/>
    <mergeCell ref="B15:B18"/>
    <mergeCell ref="C15:C16"/>
    <mergeCell ref="A23:I23"/>
    <mergeCell ref="A25:A28"/>
    <mergeCell ref="B25:B28"/>
    <mergeCell ref="C25:C26"/>
    <mergeCell ref="A43:I43"/>
    <mergeCell ref="A45:A48"/>
    <mergeCell ref="B45:B48"/>
    <mergeCell ref="C45:C46"/>
    <mergeCell ref="A53:I53"/>
    <mergeCell ref="A3:I3"/>
    <mergeCell ref="A5:A8"/>
    <mergeCell ref="B5:B8"/>
    <mergeCell ref="C5:C6"/>
    <mergeCell ref="A13:I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3" manualBreakCount="3">
    <brk id="41" max="9" man="1"/>
    <brk id="61" max="9" man="1"/>
    <brk id="8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Y19"/>
  <sheetViews>
    <sheetView tabSelected="1" zoomScaleNormal="100" workbookViewId="0">
      <selection sqref="A1:K1"/>
    </sheetView>
  </sheetViews>
  <sheetFormatPr defaultRowHeight="15.6" x14ac:dyDescent="0.3"/>
  <cols>
    <col min="1" max="1" width="10" bestFit="1" customWidth="1"/>
    <col min="2" max="3" width="10" customWidth="1"/>
    <col min="5" max="5" width="11.44140625" customWidth="1"/>
    <col min="6" max="6" width="16.5546875" bestFit="1" customWidth="1"/>
    <col min="7" max="7" width="15.5546875" style="83" bestFit="1" customWidth="1"/>
    <col min="8" max="8" width="9.33203125" bestFit="1" customWidth="1"/>
    <col min="9" max="9" width="14.33203125" customWidth="1"/>
    <col min="10" max="10" width="13.109375" bestFit="1" customWidth="1"/>
    <col min="11" max="11" width="14.44140625" bestFit="1" customWidth="1"/>
    <col min="12" max="12" width="13.109375" style="91" hidden="1" customWidth="1"/>
    <col min="13" max="13" width="0" style="67" hidden="1" customWidth="1"/>
    <col min="14" max="14" width="0" style="68" hidden="1" customWidth="1"/>
    <col min="15" max="15" width="0" style="67" hidden="1" customWidth="1"/>
    <col min="16" max="16" width="0" style="68" hidden="1" customWidth="1"/>
    <col min="17" max="17" width="0" style="69" hidden="1" customWidth="1"/>
    <col min="18" max="23" width="0" style="68" hidden="1" customWidth="1"/>
    <col min="24" max="24" width="0" hidden="1" customWidth="1"/>
    <col min="25" max="25" width="12.44140625" bestFit="1" customWidth="1"/>
  </cols>
  <sheetData>
    <row r="1" spans="1:24" x14ac:dyDescent="0.3">
      <c r="A1" s="136" t="s">
        <v>91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24" x14ac:dyDescent="0.3">
      <c r="A2" s="129" t="s">
        <v>88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24" x14ac:dyDescent="0.3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24" ht="15" customHeight="1" x14ac:dyDescent="0.3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</row>
    <row r="5" spans="1:24" x14ac:dyDescent="0.3">
      <c r="A5" s="18" t="s">
        <v>0</v>
      </c>
      <c r="B5" s="18" t="s">
        <v>83</v>
      </c>
      <c r="C5" s="18" t="s">
        <v>84</v>
      </c>
      <c r="D5" s="18" t="s">
        <v>37</v>
      </c>
      <c r="E5" s="18" t="s">
        <v>33</v>
      </c>
      <c r="F5" s="18"/>
      <c r="G5" s="84" t="s">
        <v>4</v>
      </c>
      <c r="H5" s="18" t="s">
        <v>5</v>
      </c>
      <c r="I5" s="9" t="s">
        <v>6</v>
      </c>
      <c r="J5" s="18" t="s">
        <v>60</v>
      </c>
      <c r="K5" s="18" t="s">
        <v>7</v>
      </c>
    </row>
    <row r="6" spans="1:24" ht="42.75" customHeight="1" x14ac:dyDescent="0.3">
      <c r="A6" s="138" t="s">
        <v>87</v>
      </c>
      <c r="B6" s="115" t="s">
        <v>82</v>
      </c>
      <c r="C6" s="139" t="s">
        <v>85</v>
      </c>
      <c r="D6" s="142" t="s">
        <v>59</v>
      </c>
      <c r="E6" s="145">
        <v>450000</v>
      </c>
      <c r="F6" s="19" t="s">
        <v>1</v>
      </c>
      <c r="G6" s="89"/>
      <c r="H6" s="20"/>
      <c r="I6" s="21">
        <f>ROUND(G6*E6,2)</f>
        <v>0</v>
      </c>
      <c r="J6" s="21">
        <f>ROUND(I6*H6%,2)</f>
        <v>0</v>
      </c>
      <c r="K6" s="21">
        <f>J6+I6</f>
        <v>0</v>
      </c>
      <c r="M6" s="67">
        <v>990</v>
      </c>
      <c r="O6" s="67">
        <v>720</v>
      </c>
      <c r="Q6" s="69" t="s">
        <v>74</v>
      </c>
      <c r="S6" s="68">
        <v>720</v>
      </c>
      <c r="T6" s="68">
        <v>365</v>
      </c>
      <c r="U6" s="68">
        <v>24</v>
      </c>
      <c r="V6" s="68">
        <f>S6*T6*U6</f>
        <v>6307200</v>
      </c>
    </row>
    <row r="7" spans="1:24" ht="42.75" customHeight="1" x14ac:dyDescent="0.3">
      <c r="A7" s="138"/>
      <c r="B7" s="116"/>
      <c r="C7" s="140"/>
      <c r="D7" s="143"/>
      <c r="E7" s="146"/>
      <c r="F7" s="86" t="s">
        <v>2</v>
      </c>
      <c r="G7" s="97"/>
      <c r="H7" s="88"/>
      <c r="I7" s="21">
        <f>ROUND(G7*E6,2)</f>
        <v>0</v>
      </c>
      <c r="J7" s="21">
        <f t="shared" ref="J7:J9" si="0">ROUND(I7*H7%,2)</f>
        <v>0</v>
      </c>
      <c r="K7" s="21">
        <f t="shared" ref="K7:K9" si="1">J7+I7</f>
        <v>0</v>
      </c>
    </row>
    <row r="8" spans="1:24" ht="41.4" x14ac:dyDescent="0.3">
      <c r="A8" s="138"/>
      <c r="B8" s="116"/>
      <c r="C8" s="140"/>
      <c r="D8" s="143"/>
      <c r="E8" s="96">
        <v>12</v>
      </c>
      <c r="F8" s="87" t="s">
        <v>53</v>
      </c>
      <c r="G8" s="98"/>
      <c r="H8" s="88"/>
      <c r="I8" s="21">
        <f>ROUND(G8*E8,2)</f>
        <v>0</v>
      </c>
      <c r="J8" s="21">
        <f t="shared" si="0"/>
        <v>0</v>
      </c>
      <c r="K8" s="21">
        <f t="shared" si="1"/>
        <v>0</v>
      </c>
    </row>
    <row r="9" spans="1:24" ht="41.4" x14ac:dyDescent="0.3">
      <c r="A9" s="138"/>
      <c r="B9" s="117"/>
      <c r="C9" s="141"/>
      <c r="D9" s="144"/>
      <c r="E9" s="95">
        <v>1664400</v>
      </c>
      <c r="F9" s="19" t="s">
        <v>3</v>
      </c>
      <c r="G9" s="90"/>
      <c r="H9" s="20"/>
      <c r="I9" s="21">
        <f>ROUND(G9*E9,2)</f>
        <v>0</v>
      </c>
      <c r="J9" s="21">
        <f t="shared" si="0"/>
        <v>0</v>
      </c>
      <c r="K9" s="21">
        <f t="shared" si="1"/>
        <v>0</v>
      </c>
    </row>
    <row r="10" spans="1:24" s="68" customFormat="1" x14ac:dyDescent="0.3">
      <c r="A10" s="7"/>
      <c r="B10" s="7"/>
      <c r="C10" s="7"/>
      <c r="D10" s="28"/>
      <c r="E10" s="29"/>
      <c r="F10" s="38" t="s">
        <v>34</v>
      </c>
      <c r="G10" s="85"/>
      <c r="H10" s="28"/>
      <c r="I10" s="27">
        <f>SUM(I6:I9)</f>
        <v>0</v>
      </c>
      <c r="J10" s="27">
        <f>SUM(J6:J9)</f>
        <v>0</v>
      </c>
      <c r="K10" s="27">
        <f>SUM(K6:K9)</f>
        <v>0</v>
      </c>
      <c r="L10" s="91"/>
      <c r="M10" s="67"/>
      <c r="O10" s="67"/>
      <c r="Q10" s="69"/>
      <c r="X10"/>
    </row>
    <row r="11" spans="1:24" s="68" customFormat="1" x14ac:dyDescent="0.3">
      <c r="A11" s="7"/>
      <c r="B11" s="7"/>
      <c r="C11" s="7"/>
      <c r="D11" s="28"/>
      <c r="E11" s="29"/>
      <c r="F11" s="38" t="s">
        <v>86</v>
      </c>
      <c r="G11" s="85"/>
      <c r="H11" s="28"/>
      <c r="I11" s="27">
        <f>ROUND(I10*3,2)</f>
        <v>0</v>
      </c>
      <c r="J11" s="27">
        <f>ROUND(J10*3,2)</f>
        <v>0</v>
      </c>
      <c r="K11" s="27">
        <f>ROUND(K10*3,2)</f>
        <v>0</v>
      </c>
      <c r="L11" s="91"/>
      <c r="M11" s="67"/>
      <c r="O11" s="67"/>
      <c r="Q11" s="69"/>
      <c r="X11"/>
    </row>
    <row r="12" spans="1:24" s="68" customFormat="1" x14ac:dyDescent="0.3">
      <c r="A12" s="7"/>
      <c r="B12" s="7"/>
      <c r="C12" s="7"/>
      <c r="D12" s="28"/>
      <c r="E12" s="29"/>
      <c r="F12" s="35"/>
      <c r="G12" s="85"/>
      <c r="H12" s="28"/>
      <c r="I12" s="94" t="e">
        <f>#REF!*1.5</f>
        <v>#REF!</v>
      </c>
      <c r="J12" s="36"/>
      <c r="K12" s="36"/>
      <c r="L12" s="27" t="e">
        <f>I12-#REF!</f>
        <v>#REF!</v>
      </c>
      <c r="M12" s="67"/>
      <c r="O12" s="67"/>
      <c r="Q12" s="69"/>
      <c r="X12"/>
    </row>
    <row r="13" spans="1:24" s="68" customFormat="1" x14ac:dyDescent="0.3">
      <c r="A13" s="7"/>
      <c r="B13" s="7"/>
      <c r="C13" s="7"/>
      <c r="D13" s="28"/>
      <c r="E13" s="29"/>
      <c r="F13" s="30"/>
      <c r="G13" s="85"/>
      <c r="H13" s="28"/>
      <c r="I13" s="31"/>
      <c r="J13" s="31"/>
      <c r="K13" s="31"/>
      <c r="L13" s="91"/>
      <c r="M13" s="67"/>
      <c r="O13" s="67"/>
      <c r="Q13" s="69"/>
      <c r="X13"/>
    </row>
    <row r="14" spans="1:24" s="91" customFormat="1" x14ac:dyDescent="0.3">
      <c r="A14" s="76"/>
      <c r="B14" s="76"/>
      <c r="C14" s="76"/>
      <c r="D14" s="76"/>
      <c r="E14" s="76"/>
      <c r="F14" s="76"/>
      <c r="G14" s="81"/>
      <c r="H14" s="76"/>
      <c r="I14" s="76"/>
      <c r="J14" s="76"/>
      <c r="K14" s="76"/>
      <c r="M14" s="67"/>
      <c r="N14" s="68"/>
      <c r="O14" s="67"/>
      <c r="P14" s="68"/>
      <c r="Q14" s="69"/>
      <c r="R14" s="68"/>
      <c r="S14" s="68"/>
      <c r="T14" s="68"/>
      <c r="U14" s="68"/>
      <c r="V14" s="68"/>
      <c r="W14" s="68"/>
      <c r="X14"/>
    </row>
    <row r="15" spans="1:24" s="91" customFormat="1" x14ac:dyDescent="0.3">
      <c r="A15" s="92"/>
      <c r="B15" s="92"/>
      <c r="M15" s="67"/>
      <c r="N15" s="68"/>
      <c r="O15" s="67"/>
      <c r="P15" s="68"/>
      <c r="Q15" s="69"/>
      <c r="R15" s="68"/>
      <c r="S15" s="68"/>
      <c r="T15" s="68"/>
      <c r="U15" s="68"/>
      <c r="V15" s="68"/>
      <c r="W15" s="68"/>
      <c r="X15"/>
    </row>
    <row r="16" spans="1:24" s="91" customFormat="1" x14ac:dyDescent="0.3">
      <c r="A16" s="92"/>
      <c r="B16" s="92"/>
      <c r="I16" s="99"/>
      <c r="J16" s="99"/>
      <c r="K16" s="99"/>
      <c r="M16" s="67"/>
      <c r="N16" s="68"/>
      <c r="O16" s="67"/>
      <c r="P16" s="68"/>
      <c r="Q16" s="69"/>
      <c r="R16" s="68"/>
      <c r="S16" s="68"/>
      <c r="T16" s="68"/>
      <c r="U16" s="68"/>
      <c r="V16" s="68"/>
      <c r="W16" s="68"/>
      <c r="X16"/>
    </row>
    <row r="17" spans="1:25" s="91" customFormat="1" x14ac:dyDescent="0.3">
      <c r="A17" s="75"/>
      <c r="B17" s="75"/>
      <c r="I17" s="91" t="s">
        <v>89</v>
      </c>
      <c r="L17" s="93" t="e">
        <f>L12+#REF!+#REF!+#REF!+#REF!+#REF!+#REF!+#REF!</f>
        <v>#REF!</v>
      </c>
      <c r="M17" s="67"/>
      <c r="N17" s="68"/>
      <c r="O17" s="67"/>
      <c r="P17" s="68"/>
      <c r="Q17" s="69"/>
      <c r="R17" s="68"/>
      <c r="S17" s="68"/>
      <c r="T17" s="68"/>
      <c r="U17" s="68"/>
      <c r="V17" s="68"/>
      <c r="W17" s="68"/>
      <c r="X17"/>
      <c r="Y17" s="93"/>
    </row>
    <row r="18" spans="1:25" s="91" customFormat="1" ht="30.6" customHeight="1" x14ac:dyDescent="0.3">
      <c r="A18" s="76"/>
      <c r="B18" s="76"/>
      <c r="C18"/>
      <c r="D18"/>
      <c r="E18"/>
      <c r="F18"/>
      <c r="G18"/>
      <c r="H18"/>
      <c r="I18" s="149" t="s">
        <v>90</v>
      </c>
      <c r="J18" s="149"/>
      <c r="K18"/>
      <c r="M18" s="67"/>
      <c r="N18" s="68"/>
      <c r="O18" s="67"/>
      <c r="P18" s="68"/>
      <c r="Q18" s="69"/>
      <c r="R18" s="68"/>
      <c r="S18" s="68"/>
      <c r="T18" s="68"/>
      <c r="U18" s="68"/>
      <c r="V18" s="68"/>
      <c r="W18" s="68"/>
      <c r="X18"/>
    </row>
    <row r="19" spans="1:25" s="91" customFormat="1" x14ac:dyDescent="0.3">
      <c r="A19" s="76"/>
      <c r="B19" s="76"/>
      <c r="C19"/>
      <c r="D19"/>
      <c r="E19"/>
      <c r="F19"/>
      <c r="G19"/>
      <c r="H19"/>
      <c r="I19" s="148"/>
      <c r="J19" s="148"/>
      <c r="K19"/>
      <c r="M19" s="67"/>
      <c r="N19" s="68"/>
      <c r="O19" s="67"/>
      <c r="P19" s="68"/>
      <c r="Q19" s="69"/>
      <c r="R19" s="68"/>
      <c r="S19" s="68"/>
      <c r="T19" s="68"/>
      <c r="U19" s="68"/>
      <c r="V19" s="68"/>
      <c r="W19" s="68"/>
      <c r="X19"/>
    </row>
  </sheetData>
  <mergeCells count="10">
    <mergeCell ref="I18:J18"/>
    <mergeCell ref="A1:K1"/>
    <mergeCell ref="A2:K2"/>
    <mergeCell ref="A3:K3"/>
    <mergeCell ref="A4:K4"/>
    <mergeCell ref="A6:A9"/>
    <mergeCell ref="B6:B9"/>
    <mergeCell ref="C6:C9"/>
    <mergeCell ref="D6:D9"/>
    <mergeCell ref="E6:E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rowBreaks count="1" manualBreakCount="1">
    <brk id="16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96"/>
  <sheetViews>
    <sheetView zoomScaleNormal="100" workbookViewId="0">
      <selection activeCell="D89" sqref="D89"/>
    </sheetView>
  </sheetViews>
  <sheetFormatPr defaultRowHeight="15.6" x14ac:dyDescent="0.3"/>
  <cols>
    <col min="1" max="1" width="10" bestFit="1" customWidth="1"/>
    <col min="3" max="3" width="11.44140625" customWidth="1"/>
    <col min="4" max="4" width="16.5546875" bestFit="1" customWidth="1"/>
    <col min="5" max="5" width="15.5546875" style="66" bestFit="1" customWidth="1"/>
    <col min="6" max="6" width="9.33203125" bestFit="1" customWidth="1"/>
    <col min="7" max="7" width="14.33203125" customWidth="1"/>
    <col min="8" max="8" width="13.109375" bestFit="1" customWidth="1"/>
    <col min="9" max="9" width="14.44140625" bestFit="1" customWidth="1"/>
    <col min="11" max="11" width="9.109375" style="67"/>
    <col min="12" max="12" width="9.109375" style="68"/>
    <col min="13" max="13" width="9.109375" style="67"/>
    <col min="14" max="14" width="9.109375" style="68"/>
    <col min="15" max="15" width="9.109375" style="69"/>
    <col min="16" max="20" width="9.109375" style="68"/>
  </cols>
  <sheetData>
    <row r="1" spans="1:20" x14ac:dyDescent="0.3">
      <c r="G1" s="130" t="s">
        <v>68</v>
      </c>
      <c r="H1" s="130"/>
      <c r="I1" s="130"/>
    </row>
    <row r="3" spans="1:20" ht="15" customHeight="1" x14ac:dyDescent="0.3">
      <c r="A3" s="125" t="s">
        <v>41</v>
      </c>
      <c r="B3" s="125"/>
      <c r="C3" s="125"/>
      <c r="D3" s="125"/>
      <c r="E3" s="125"/>
      <c r="F3" s="125"/>
      <c r="G3" s="125"/>
      <c r="H3" s="125"/>
      <c r="I3" s="125"/>
    </row>
    <row r="4" spans="1:20" x14ac:dyDescent="0.3">
      <c r="A4" s="18" t="s">
        <v>0</v>
      </c>
      <c r="B4" s="18" t="s">
        <v>37</v>
      </c>
      <c r="C4" s="18" t="s">
        <v>33</v>
      </c>
      <c r="D4" s="18"/>
      <c r="E4" s="70" t="s">
        <v>4</v>
      </c>
      <c r="F4" s="18" t="s">
        <v>5</v>
      </c>
      <c r="G4" s="9" t="s">
        <v>6</v>
      </c>
      <c r="H4" s="18" t="s">
        <v>60</v>
      </c>
      <c r="I4" s="18" t="s">
        <v>7</v>
      </c>
    </row>
    <row r="5" spans="1:20" ht="42.75" customHeight="1" x14ac:dyDescent="0.3">
      <c r="A5" s="126" t="s">
        <v>50</v>
      </c>
      <c r="B5" s="103" t="s">
        <v>76</v>
      </c>
      <c r="C5" s="106">
        <v>2200000</v>
      </c>
      <c r="D5" s="19" t="s">
        <v>1</v>
      </c>
      <c r="E5" s="71">
        <v>1.9130000000000001E-2</v>
      </c>
      <c r="F5" s="20">
        <v>23</v>
      </c>
      <c r="G5" s="21">
        <f>ROUND(E5*C5,2)</f>
        <v>42086</v>
      </c>
      <c r="H5" s="21">
        <f>ROUND(G5*F5%,2)</f>
        <v>9679.7800000000007</v>
      </c>
      <c r="I5" s="21">
        <f>H5+G5</f>
        <v>51765.78</v>
      </c>
      <c r="K5" s="67">
        <v>990</v>
      </c>
      <c r="M5" s="67">
        <v>720</v>
      </c>
      <c r="O5" s="69" t="s">
        <v>74</v>
      </c>
      <c r="Q5" s="68">
        <v>720</v>
      </c>
      <c r="R5" s="68">
        <v>365</v>
      </c>
      <c r="S5" s="68">
        <v>24</v>
      </c>
      <c r="T5" s="68">
        <f>Q5*R5*S5</f>
        <v>6307200</v>
      </c>
    </row>
    <row r="6" spans="1:20" x14ac:dyDescent="0.3">
      <c r="A6" s="126"/>
      <c r="B6" s="104"/>
      <c r="C6" s="107"/>
      <c r="D6" s="22" t="s">
        <v>2</v>
      </c>
      <c r="E6" s="71"/>
      <c r="F6" s="20">
        <v>23</v>
      </c>
      <c r="G6" s="21">
        <f>ROUND(E6*C5,2)</f>
        <v>0</v>
      </c>
      <c r="H6" s="21">
        <f t="shared" ref="H6:H8" si="0">ROUND(G6*F6%,2)</f>
        <v>0</v>
      </c>
      <c r="I6" s="21">
        <f t="shared" ref="I6:I8" si="1">H6+G6</f>
        <v>0</v>
      </c>
    </row>
    <row r="7" spans="1:20" ht="41.4" x14ac:dyDescent="0.3">
      <c r="A7" s="126"/>
      <c r="B7" s="104"/>
      <c r="C7" s="23">
        <v>12</v>
      </c>
      <c r="D7" s="19" t="s">
        <v>53</v>
      </c>
      <c r="E7" s="71"/>
      <c r="F7" s="20">
        <v>23</v>
      </c>
      <c r="G7" s="21">
        <f>ROUND(E7*C7,2)</f>
        <v>0</v>
      </c>
      <c r="H7" s="21">
        <f t="shared" si="0"/>
        <v>0</v>
      </c>
      <c r="I7" s="21">
        <f t="shared" si="1"/>
        <v>0</v>
      </c>
    </row>
    <row r="8" spans="1:20" ht="41.4" x14ac:dyDescent="0.3">
      <c r="A8" s="126"/>
      <c r="B8" s="105"/>
      <c r="C8" s="24">
        <f>T5</f>
        <v>6307200</v>
      </c>
      <c r="D8" s="19" t="s">
        <v>3</v>
      </c>
      <c r="E8" s="71">
        <v>4.5300000000000002E-3</v>
      </c>
      <c r="F8" s="20">
        <v>23</v>
      </c>
      <c r="G8" s="21">
        <f>ROUND(E8*C8,2)</f>
        <v>28571.62</v>
      </c>
      <c r="H8" s="21">
        <f t="shared" si="0"/>
        <v>6571.47</v>
      </c>
      <c r="I8" s="21">
        <f t="shared" si="1"/>
        <v>35143.089999999997</v>
      </c>
    </row>
    <row r="9" spans="1:20" x14ac:dyDescent="0.3">
      <c r="A9" s="7"/>
      <c r="B9" s="28"/>
      <c r="C9" s="29"/>
      <c r="D9" s="26" t="s">
        <v>34</v>
      </c>
      <c r="E9" s="72"/>
      <c r="F9" s="28"/>
      <c r="G9" s="27">
        <f>SUM(G5:G8)</f>
        <v>70657.62</v>
      </c>
      <c r="H9" s="27">
        <f>SUM(H5:H8)</f>
        <v>16251.25</v>
      </c>
      <c r="I9" s="27">
        <f>SUM(I5:I8)</f>
        <v>86908.87</v>
      </c>
    </row>
    <row r="10" spans="1:20" x14ac:dyDescent="0.3">
      <c r="A10" s="7"/>
      <c r="B10" s="28"/>
      <c r="C10" s="29"/>
      <c r="D10" s="26" t="s">
        <v>35</v>
      </c>
      <c r="E10" s="72"/>
      <c r="F10" s="28"/>
      <c r="G10" s="27">
        <f>G9*4</f>
        <v>282630.48</v>
      </c>
      <c r="H10" s="27">
        <f t="shared" ref="H10:I10" si="2">H9*4</f>
        <v>65005</v>
      </c>
      <c r="I10" s="27">
        <f t="shared" si="2"/>
        <v>347635.48</v>
      </c>
    </row>
    <row r="11" spans="1:20" x14ac:dyDescent="0.3">
      <c r="A11" s="7"/>
      <c r="B11" s="28"/>
      <c r="C11" s="29"/>
      <c r="D11" s="35"/>
      <c r="E11" s="72"/>
      <c r="F11" s="28"/>
      <c r="G11" s="36"/>
      <c r="H11" s="36"/>
      <c r="I11" s="36"/>
    </row>
    <row r="12" spans="1:20" x14ac:dyDescent="0.3">
      <c r="A12" s="7"/>
      <c r="B12" s="28"/>
      <c r="C12" s="29"/>
      <c r="D12" s="30"/>
      <c r="E12" s="72"/>
      <c r="F12" s="28"/>
      <c r="G12" s="31"/>
      <c r="H12" s="31"/>
      <c r="I12" s="31"/>
    </row>
    <row r="13" spans="1:20" ht="15" customHeight="1" x14ac:dyDescent="0.3">
      <c r="A13" s="125" t="s">
        <v>42</v>
      </c>
      <c r="B13" s="125"/>
      <c r="C13" s="125"/>
      <c r="D13" s="125"/>
      <c r="E13" s="125"/>
      <c r="F13" s="125"/>
      <c r="G13" s="125"/>
      <c r="H13" s="125"/>
      <c r="I13" s="125"/>
    </row>
    <row r="14" spans="1:20" x14ac:dyDescent="0.3">
      <c r="A14" s="18" t="s">
        <v>0</v>
      </c>
      <c r="B14" s="18" t="s">
        <v>37</v>
      </c>
      <c r="C14" s="18" t="s">
        <v>33</v>
      </c>
      <c r="D14" s="18"/>
      <c r="E14" s="70" t="s">
        <v>4</v>
      </c>
      <c r="F14" s="18" t="s">
        <v>5</v>
      </c>
      <c r="G14" s="9" t="s">
        <v>6</v>
      </c>
      <c r="H14" s="18" t="s">
        <v>60</v>
      </c>
      <c r="I14" s="18" t="s">
        <v>7</v>
      </c>
    </row>
    <row r="15" spans="1:20" ht="42.75" customHeight="1" x14ac:dyDescent="0.3">
      <c r="A15" s="128" t="s">
        <v>8</v>
      </c>
      <c r="B15" s="103" t="s">
        <v>78</v>
      </c>
      <c r="C15" s="106">
        <v>4500000</v>
      </c>
      <c r="D15" s="19" t="s">
        <v>1</v>
      </c>
      <c r="E15" s="71">
        <v>1.9130000000000001E-2</v>
      </c>
      <c r="F15" s="20">
        <v>23</v>
      </c>
      <c r="G15" s="21">
        <f>ROUND(E15*C15,2)</f>
        <v>86085</v>
      </c>
      <c r="H15" s="21">
        <f>ROUND(G15*F15%,2)</f>
        <v>19799.55</v>
      </c>
      <c r="I15" s="21">
        <f>H15+G15</f>
        <v>105884.55</v>
      </c>
      <c r="K15" s="67">
        <v>1100</v>
      </c>
      <c r="M15" s="67">
        <v>1100</v>
      </c>
      <c r="O15" s="69" t="s">
        <v>74</v>
      </c>
      <c r="Q15" s="68">
        <v>1700</v>
      </c>
      <c r="R15" s="68">
        <v>365</v>
      </c>
      <c r="S15" s="68">
        <v>24</v>
      </c>
      <c r="T15" s="68">
        <f>Q15*R15*S15</f>
        <v>14892000</v>
      </c>
    </row>
    <row r="16" spans="1:20" x14ac:dyDescent="0.3">
      <c r="A16" s="128"/>
      <c r="B16" s="104"/>
      <c r="C16" s="107"/>
      <c r="D16" s="22" t="s">
        <v>2</v>
      </c>
      <c r="E16" s="71"/>
      <c r="F16" s="20">
        <v>23</v>
      </c>
      <c r="G16" s="21">
        <f>ROUND(E16*C15,2)</f>
        <v>0</v>
      </c>
      <c r="H16" s="21">
        <f t="shared" ref="H16:H18" si="3">ROUND(G16*F16%,2)</f>
        <v>0</v>
      </c>
      <c r="I16" s="21">
        <f t="shared" ref="I16:I18" si="4">H16+G16</f>
        <v>0</v>
      </c>
    </row>
    <row r="17" spans="1:20" ht="41.4" x14ac:dyDescent="0.3">
      <c r="A17" s="128"/>
      <c r="B17" s="104"/>
      <c r="C17" s="23">
        <v>12</v>
      </c>
      <c r="D17" s="19" t="s">
        <v>53</v>
      </c>
      <c r="E17" s="71"/>
      <c r="F17" s="20">
        <v>23</v>
      </c>
      <c r="G17" s="21">
        <f>ROUND(E17*C17,2)</f>
        <v>0</v>
      </c>
      <c r="H17" s="21">
        <f t="shared" si="3"/>
        <v>0</v>
      </c>
      <c r="I17" s="21">
        <f t="shared" si="4"/>
        <v>0</v>
      </c>
    </row>
    <row r="18" spans="1:20" ht="41.4" x14ac:dyDescent="0.3">
      <c r="A18" s="128"/>
      <c r="B18" s="105"/>
      <c r="C18" s="24">
        <f>T15</f>
        <v>14892000</v>
      </c>
      <c r="D18" s="19" t="s">
        <v>3</v>
      </c>
      <c r="E18" s="71">
        <v>4.5300000000000002E-3</v>
      </c>
      <c r="F18" s="20">
        <v>23</v>
      </c>
      <c r="G18" s="21">
        <f>ROUND(E18*C18,2)</f>
        <v>67460.759999999995</v>
      </c>
      <c r="H18" s="21">
        <f t="shared" si="3"/>
        <v>15515.97</v>
      </c>
      <c r="I18" s="21">
        <f t="shared" si="4"/>
        <v>82976.73</v>
      </c>
    </row>
    <row r="19" spans="1:20" x14ac:dyDescent="0.3">
      <c r="A19" s="7"/>
      <c r="B19" s="28"/>
      <c r="C19" s="28"/>
      <c r="D19" s="26" t="s">
        <v>34</v>
      </c>
      <c r="E19" s="73"/>
      <c r="F19" s="25"/>
      <c r="G19" s="27">
        <f>SUM(G15:G18)</f>
        <v>153545.76</v>
      </c>
      <c r="H19" s="27">
        <f>SUM(H15:H18)</f>
        <v>35315.519999999997</v>
      </c>
      <c r="I19" s="27">
        <f>SUM(I15:I18)</f>
        <v>188861.28</v>
      </c>
    </row>
    <row r="20" spans="1:20" x14ac:dyDescent="0.3">
      <c r="A20" s="7"/>
      <c r="B20" s="28"/>
      <c r="C20" s="28"/>
      <c r="D20" s="26" t="s">
        <v>35</v>
      </c>
      <c r="E20" s="73"/>
      <c r="F20" s="25"/>
      <c r="G20" s="27">
        <f>G19*4</f>
        <v>614183.04</v>
      </c>
      <c r="H20" s="27">
        <f t="shared" ref="H20:I20" si="5">H19*4</f>
        <v>141262.07999999999</v>
      </c>
      <c r="I20" s="27">
        <f t="shared" si="5"/>
        <v>755445.12</v>
      </c>
    </row>
    <row r="21" spans="1:20" x14ac:dyDescent="0.3">
      <c r="A21" s="7"/>
      <c r="B21" s="28"/>
      <c r="C21" s="28"/>
      <c r="D21" s="35"/>
      <c r="E21" s="73"/>
      <c r="F21" s="25"/>
      <c r="G21" s="36"/>
      <c r="H21" s="36"/>
      <c r="I21" s="36"/>
    </row>
    <row r="22" spans="1:20" x14ac:dyDescent="0.3">
      <c r="A22" s="7"/>
      <c r="B22" s="28"/>
      <c r="C22" s="28"/>
      <c r="D22" s="35"/>
      <c r="E22" s="73"/>
      <c r="F22" s="25"/>
      <c r="G22" s="36"/>
      <c r="H22" s="36"/>
      <c r="I22" s="36"/>
    </row>
    <row r="23" spans="1:20" x14ac:dyDescent="0.3">
      <c r="A23" s="129" t="s">
        <v>43</v>
      </c>
      <c r="B23" s="129"/>
      <c r="C23" s="129"/>
      <c r="D23" s="129"/>
      <c r="E23" s="129"/>
      <c r="F23" s="129"/>
      <c r="G23" s="129"/>
      <c r="H23" s="129"/>
      <c r="I23" s="129"/>
    </row>
    <row r="24" spans="1:20" x14ac:dyDescent="0.3">
      <c r="A24" s="18" t="s">
        <v>0</v>
      </c>
      <c r="B24" s="18" t="s">
        <v>37</v>
      </c>
      <c r="C24" s="20" t="s">
        <v>33</v>
      </c>
      <c r="D24" s="20"/>
      <c r="E24" s="71" t="s">
        <v>4</v>
      </c>
      <c r="F24" s="20" t="s">
        <v>5</v>
      </c>
      <c r="G24" s="21" t="s">
        <v>6</v>
      </c>
      <c r="H24" s="18" t="s">
        <v>60</v>
      </c>
      <c r="I24" s="20" t="s">
        <v>7</v>
      </c>
    </row>
    <row r="25" spans="1:20" ht="41.4" x14ac:dyDescent="0.3">
      <c r="A25" s="126" t="s">
        <v>54</v>
      </c>
      <c r="B25" s="115" t="s">
        <v>77</v>
      </c>
      <c r="C25" s="106">
        <v>600000</v>
      </c>
      <c r="D25" s="19" t="s">
        <v>1</v>
      </c>
      <c r="E25" s="71">
        <v>1.916E-2</v>
      </c>
      <c r="F25" s="20">
        <v>23</v>
      </c>
      <c r="G25" s="21">
        <f>ROUND(E25*C25,2)</f>
        <v>11496</v>
      </c>
      <c r="H25" s="21">
        <f>ROUND(G25*F25%,2)</f>
        <v>2644.08</v>
      </c>
      <c r="I25" s="21">
        <f>H25+G25</f>
        <v>14140.08</v>
      </c>
      <c r="K25" s="67">
        <v>274</v>
      </c>
      <c r="M25" s="67">
        <v>160</v>
      </c>
      <c r="O25" s="69" t="s">
        <v>73</v>
      </c>
      <c r="Q25" s="68">
        <v>160</v>
      </c>
      <c r="R25" s="68">
        <v>365</v>
      </c>
      <c r="S25" s="68">
        <v>24</v>
      </c>
      <c r="T25" s="68">
        <f>Q25*R25*S25</f>
        <v>1401600</v>
      </c>
    </row>
    <row r="26" spans="1:20" x14ac:dyDescent="0.3">
      <c r="A26" s="126"/>
      <c r="B26" s="116"/>
      <c r="C26" s="107"/>
      <c r="D26" s="22" t="s">
        <v>2</v>
      </c>
      <c r="E26" s="74"/>
      <c r="F26" s="20">
        <v>23</v>
      </c>
      <c r="G26" s="21">
        <f>ROUND(E26*C25,2)</f>
        <v>0</v>
      </c>
      <c r="H26" s="21">
        <f t="shared" ref="H26:H28" si="6">ROUND(G26*F26%,2)</f>
        <v>0</v>
      </c>
      <c r="I26" s="21">
        <f t="shared" ref="I26:I28" si="7">H26+G26</f>
        <v>0</v>
      </c>
    </row>
    <row r="27" spans="1:20" ht="41.4" x14ac:dyDescent="0.3">
      <c r="A27" s="126"/>
      <c r="B27" s="116"/>
      <c r="C27" s="23">
        <v>12</v>
      </c>
      <c r="D27" s="19" t="s">
        <v>53</v>
      </c>
      <c r="E27" s="71"/>
      <c r="F27" s="20">
        <v>23</v>
      </c>
      <c r="G27" s="21">
        <f>ROUND(E27*C27,2)</f>
        <v>0</v>
      </c>
      <c r="H27" s="21">
        <f t="shared" si="6"/>
        <v>0</v>
      </c>
      <c r="I27" s="21">
        <f t="shared" si="7"/>
        <v>0</v>
      </c>
    </row>
    <row r="28" spans="1:20" ht="41.4" x14ac:dyDescent="0.3">
      <c r="A28" s="126"/>
      <c r="B28" s="117"/>
      <c r="C28" s="24">
        <f>T25</f>
        <v>1401600</v>
      </c>
      <c r="D28" s="19" t="s">
        <v>3</v>
      </c>
      <c r="E28" s="71">
        <v>4.6800000000000001E-3</v>
      </c>
      <c r="F28" s="20">
        <v>23</v>
      </c>
      <c r="G28" s="21">
        <f>ROUND(E28*C28,2)</f>
        <v>6559.49</v>
      </c>
      <c r="H28" s="21">
        <f t="shared" si="6"/>
        <v>1508.68</v>
      </c>
      <c r="I28" s="21">
        <f t="shared" si="7"/>
        <v>8068.17</v>
      </c>
    </row>
    <row r="29" spans="1:20" x14ac:dyDescent="0.3">
      <c r="A29" s="7"/>
      <c r="B29" s="7"/>
      <c r="C29" s="25"/>
      <c r="D29" s="26" t="s">
        <v>34</v>
      </c>
      <c r="E29" s="73"/>
      <c r="F29" s="25"/>
      <c r="G29" s="27">
        <f>SUM(G25:G28)</f>
        <v>18055.489999999998</v>
      </c>
      <c r="H29" s="27">
        <f>SUM(H25:H28)</f>
        <v>4152.76</v>
      </c>
      <c r="I29" s="27">
        <f>SUM(I25:I28)</f>
        <v>22208.25</v>
      </c>
    </row>
    <row r="30" spans="1:20" x14ac:dyDescent="0.3">
      <c r="A30" s="7"/>
      <c r="B30" s="7"/>
      <c r="C30" s="25"/>
      <c r="D30" s="26" t="s">
        <v>35</v>
      </c>
      <c r="E30" s="73"/>
      <c r="F30" s="25"/>
      <c r="G30" s="27">
        <f>G29*4</f>
        <v>72221.959999999992</v>
      </c>
      <c r="H30" s="27">
        <f t="shared" ref="H30:I30" si="8">H29*4</f>
        <v>16611.04</v>
      </c>
      <c r="I30" s="27">
        <f t="shared" si="8"/>
        <v>88833</v>
      </c>
    </row>
    <row r="31" spans="1:20" x14ac:dyDescent="0.3">
      <c r="A31" s="7"/>
      <c r="B31" s="7"/>
      <c r="C31" s="25"/>
      <c r="D31" s="35"/>
      <c r="E31" s="73"/>
      <c r="F31" s="25"/>
      <c r="G31" s="36"/>
      <c r="H31" s="36"/>
      <c r="I31" s="36"/>
    </row>
    <row r="32" spans="1:20" x14ac:dyDescent="0.3">
      <c r="A32" s="7"/>
      <c r="B32" s="7"/>
      <c r="C32" s="25"/>
      <c r="D32" s="35"/>
      <c r="E32" s="73"/>
      <c r="F32" s="25"/>
      <c r="G32" s="36"/>
      <c r="H32" s="36"/>
      <c r="I32" s="36"/>
    </row>
    <row r="33" spans="1:20" x14ac:dyDescent="0.3">
      <c r="A33" s="127" t="s">
        <v>44</v>
      </c>
      <c r="B33" s="127"/>
      <c r="C33" s="127"/>
      <c r="D33" s="127"/>
      <c r="E33" s="127"/>
      <c r="F33" s="127"/>
      <c r="G33" s="127"/>
      <c r="H33" s="127"/>
      <c r="I33" s="127"/>
    </row>
    <row r="34" spans="1:20" x14ac:dyDescent="0.3">
      <c r="A34" s="18" t="s">
        <v>0</v>
      </c>
      <c r="B34" s="18" t="s">
        <v>37</v>
      </c>
      <c r="C34" s="20" t="s">
        <v>33</v>
      </c>
      <c r="D34" s="20"/>
      <c r="E34" s="71" t="s">
        <v>4</v>
      </c>
      <c r="F34" s="20" t="s">
        <v>5</v>
      </c>
      <c r="G34" s="21" t="s">
        <v>6</v>
      </c>
      <c r="H34" s="18" t="s">
        <v>60</v>
      </c>
      <c r="I34" s="20" t="s">
        <v>7</v>
      </c>
    </row>
    <row r="35" spans="1:20" ht="41.4" x14ac:dyDescent="0.3">
      <c r="A35" s="126" t="s">
        <v>57</v>
      </c>
      <c r="B35" s="115" t="s">
        <v>81</v>
      </c>
      <c r="C35" s="106">
        <v>2200000</v>
      </c>
      <c r="D35" s="19" t="s">
        <v>1</v>
      </c>
      <c r="E35" s="71">
        <v>1.916E-2</v>
      </c>
      <c r="F35" s="20">
        <v>23</v>
      </c>
      <c r="G35" s="21">
        <f>ROUND(E35*C35,2)</f>
        <v>42152</v>
      </c>
      <c r="H35" s="21">
        <f>ROUND(G35*F35%,2)</f>
        <v>9694.9599999999991</v>
      </c>
      <c r="I35" s="21">
        <f>H35+G35</f>
        <v>51846.96</v>
      </c>
      <c r="K35" s="67">
        <v>636</v>
      </c>
      <c r="M35" s="67">
        <v>670</v>
      </c>
      <c r="O35" s="69" t="s">
        <v>73</v>
      </c>
      <c r="Q35" s="68">
        <v>670</v>
      </c>
      <c r="R35" s="68">
        <v>365</v>
      </c>
      <c r="S35" s="68">
        <v>24</v>
      </c>
      <c r="T35" s="68">
        <f>Q35*R35*S35</f>
        <v>5869200</v>
      </c>
    </row>
    <row r="36" spans="1:20" x14ac:dyDescent="0.3">
      <c r="A36" s="126"/>
      <c r="B36" s="116"/>
      <c r="C36" s="107"/>
      <c r="D36" s="22" t="s">
        <v>2</v>
      </c>
      <c r="E36" s="74"/>
      <c r="F36" s="20">
        <v>23</v>
      </c>
      <c r="G36" s="21">
        <f>ROUND(E36*C35,2)</f>
        <v>0</v>
      </c>
      <c r="H36" s="21">
        <f t="shared" ref="H36:H38" si="9">ROUND(G36*F36%,2)</f>
        <v>0</v>
      </c>
      <c r="I36" s="21">
        <f t="shared" ref="I36:I38" si="10">H36+G36</f>
        <v>0</v>
      </c>
    </row>
    <row r="37" spans="1:20" ht="41.4" x14ac:dyDescent="0.3">
      <c r="A37" s="126"/>
      <c r="B37" s="116"/>
      <c r="C37" s="23">
        <v>12</v>
      </c>
      <c r="D37" s="19" t="s">
        <v>53</v>
      </c>
      <c r="E37" s="71"/>
      <c r="F37" s="20">
        <v>23</v>
      </c>
      <c r="G37" s="21">
        <f>ROUND(E37*C37,2)</f>
        <v>0</v>
      </c>
      <c r="H37" s="21">
        <f t="shared" si="9"/>
        <v>0</v>
      </c>
      <c r="I37" s="21">
        <f t="shared" si="10"/>
        <v>0</v>
      </c>
    </row>
    <row r="38" spans="1:20" ht="41.4" x14ac:dyDescent="0.3">
      <c r="A38" s="126"/>
      <c r="B38" s="117"/>
      <c r="C38" s="24">
        <f>T35</f>
        <v>5869200</v>
      </c>
      <c r="D38" s="19" t="s">
        <v>3</v>
      </c>
      <c r="E38" s="71">
        <v>4.6800000000000001E-3</v>
      </c>
      <c r="F38" s="20">
        <v>23</v>
      </c>
      <c r="G38" s="21">
        <f>ROUND(E38*C38,2)</f>
        <v>27467.86</v>
      </c>
      <c r="H38" s="21">
        <f t="shared" si="9"/>
        <v>6317.61</v>
      </c>
      <c r="I38" s="21">
        <f t="shared" si="10"/>
        <v>33785.47</v>
      </c>
    </row>
    <row r="39" spans="1:20" x14ac:dyDescent="0.3">
      <c r="A39" s="7"/>
      <c r="B39" s="7"/>
      <c r="C39" s="28"/>
      <c r="D39" s="26" t="s">
        <v>34</v>
      </c>
      <c r="E39" s="72"/>
      <c r="F39" s="28"/>
      <c r="G39" s="27">
        <f>SUM(G35:G38)</f>
        <v>69619.86</v>
      </c>
      <c r="H39" s="27">
        <f>SUM(H35:H38)</f>
        <v>16012.57</v>
      </c>
      <c r="I39" s="27">
        <f>SUM(I35:I38)</f>
        <v>85632.43</v>
      </c>
    </row>
    <row r="40" spans="1:20" x14ac:dyDescent="0.3">
      <c r="A40" s="7"/>
      <c r="B40" s="7"/>
      <c r="C40" s="28"/>
      <c r="D40" s="26" t="s">
        <v>35</v>
      </c>
      <c r="E40" s="72"/>
      <c r="F40" s="28"/>
      <c r="G40" s="27">
        <f>G39*4</f>
        <v>278479.44</v>
      </c>
      <c r="H40" s="27">
        <f t="shared" ref="H40:I40" si="11">H39*4</f>
        <v>64050.28</v>
      </c>
      <c r="I40" s="27">
        <f t="shared" si="11"/>
        <v>342529.72</v>
      </c>
    </row>
    <row r="41" spans="1:20" x14ac:dyDescent="0.3">
      <c r="A41" s="7"/>
      <c r="B41" s="7"/>
      <c r="C41" s="28"/>
      <c r="D41" s="28"/>
      <c r="E41" s="72"/>
      <c r="F41" s="28"/>
      <c r="G41" s="28"/>
      <c r="H41" s="28"/>
      <c r="I41" s="28"/>
    </row>
    <row r="42" spans="1:20" x14ac:dyDescent="0.3">
      <c r="A42" s="7"/>
      <c r="B42" s="7"/>
      <c r="C42" s="28"/>
      <c r="D42" s="28"/>
      <c r="E42" s="72"/>
      <c r="F42" s="28"/>
      <c r="G42" s="28"/>
      <c r="H42" s="28"/>
      <c r="I42" s="28"/>
    </row>
    <row r="43" spans="1:20" x14ac:dyDescent="0.3">
      <c r="A43" s="127" t="s">
        <v>45</v>
      </c>
      <c r="B43" s="127"/>
      <c r="C43" s="127"/>
      <c r="D43" s="127"/>
      <c r="E43" s="127"/>
      <c r="F43" s="127"/>
      <c r="G43" s="127"/>
      <c r="H43" s="127"/>
      <c r="I43" s="127"/>
    </row>
    <row r="44" spans="1:20" x14ac:dyDescent="0.3">
      <c r="A44" s="18" t="s">
        <v>0</v>
      </c>
      <c r="B44" s="18" t="s">
        <v>37</v>
      </c>
      <c r="C44" s="20" t="s">
        <v>33</v>
      </c>
      <c r="D44" s="20"/>
      <c r="E44" s="71" t="s">
        <v>4</v>
      </c>
      <c r="F44" s="20" t="s">
        <v>5</v>
      </c>
      <c r="G44" s="21" t="s">
        <v>6</v>
      </c>
      <c r="H44" s="18" t="s">
        <v>60</v>
      </c>
      <c r="I44" s="20" t="s">
        <v>7</v>
      </c>
    </row>
    <row r="45" spans="1:20" ht="41.4" x14ac:dyDescent="0.3">
      <c r="A45" s="126" t="s">
        <v>27</v>
      </c>
      <c r="B45" s="115" t="s">
        <v>55</v>
      </c>
      <c r="C45" s="106">
        <v>350000</v>
      </c>
      <c r="D45" s="19" t="s">
        <v>1</v>
      </c>
      <c r="E45" s="71">
        <v>1.916E-2</v>
      </c>
      <c r="F45" s="20">
        <v>23</v>
      </c>
      <c r="G45" s="21">
        <f>ROUND(E45*C45,2)</f>
        <v>6706</v>
      </c>
      <c r="H45" s="21">
        <f>ROUND(G45*F45%,2)</f>
        <v>1542.38</v>
      </c>
      <c r="I45" s="21">
        <f>H45+G45</f>
        <v>8248.380000000001</v>
      </c>
      <c r="K45" s="67">
        <v>200</v>
      </c>
      <c r="M45" s="67">
        <v>210</v>
      </c>
      <c r="O45" s="69" t="s">
        <v>73</v>
      </c>
      <c r="Q45" s="68">
        <v>200</v>
      </c>
      <c r="R45" s="68">
        <v>365</v>
      </c>
      <c r="S45" s="68">
        <v>24</v>
      </c>
      <c r="T45" s="68">
        <f>Q45*R45*S45</f>
        <v>1752000</v>
      </c>
    </row>
    <row r="46" spans="1:20" x14ac:dyDescent="0.3">
      <c r="A46" s="126"/>
      <c r="B46" s="116"/>
      <c r="C46" s="107"/>
      <c r="D46" s="22" t="s">
        <v>2</v>
      </c>
      <c r="E46" s="74"/>
      <c r="F46" s="20">
        <v>23</v>
      </c>
      <c r="G46" s="21">
        <f>ROUND(E46*C45,2)</f>
        <v>0</v>
      </c>
      <c r="H46" s="21">
        <f t="shared" ref="H46:H48" si="12">ROUND(G46*F46%,2)</f>
        <v>0</v>
      </c>
      <c r="I46" s="21">
        <f t="shared" ref="I46:I48" si="13">H46+G46</f>
        <v>0</v>
      </c>
    </row>
    <row r="47" spans="1:20" ht="41.4" x14ac:dyDescent="0.3">
      <c r="A47" s="126"/>
      <c r="B47" s="116"/>
      <c r="C47" s="23">
        <v>12</v>
      </c>
      <c r="D47" s="19" t="s">
        <v>53</v>
      </c>
      <c r="E47" s="71"/>
      <c r="F47" s="20">
        <v>23</v>
      </c>
      <c r="G47" s="21">
        <f>ROUND(E47*C47,2)</f>
        <v>0</v>
      </c>
      <c r="H47" s="21">
        <f t="shared" si="12"/>
        <v>0</v>
      </c>
      <c r="I47" s="21">
        <f t="shared" si="13"/>
        <v>0</v>
      </c>
    </row>
    <row r="48" spans="1:20" ht="41.4" x14ac:dyDescent="0.3">
      <c r="A48" s="126"/>
      <c r="B48" s="117"/>
      <c r="C48" s="24">
        <f>T45</f>
        <v>1752000</v>
      </c>
      <c r="D48" s="19" t="s">
        <v>3</v>
      </c>
      <c r="E48" s="71">
        <v>4.6800000000000001E-3</v>
      </c>
      <c r="F48" s="20">
        <v>23</v>
      </c>
      <c r="G48" s="21">
        <f>ROUND(E48*C48,2)</f>
        <v>8199.36</v>
      </c>
      <c r="H48" s="21">
        <f t="shared" si="12"/>
        <v>1885.85</v>
      </c>
      <c r="I48" s="21">
        <f t="shared" si="13"/>
        <v>10085.210000000001</v>
      </c>
    </row>
    <row r="49" spans="1:20" x14ac:dyDescent="0.3">
      <c r="A49" s="7"/>
      <c r="B49" s="7"/>
      <c r="C49" s="28"/>
      <c r="D49" s="26" t="s">
        <v>34</v>
      </c>
      <c r="E49" s="72"/>
      <c r="F49" s="28"/>
      <c r="G49" s="27">
        <f>SUM(G45:G48)</f>
        <v>14905.36</v>
      </c>
      <c r="H49" s="27">
        <f>SUM(H45:H48)</f>
        <v>3428.23</v>
      </c>
      <c r="I49" s="27">
        <f>SUM(I45:I48)</f>
        <v>18333.590000000004</v>
      </c>
    </row>
    <row r="50" spans="1:20" x14ac:dyDescent="0.3">
      <c r="A50" s="7"/>
      <c r="B50" s="7"/>
      <c r="C50" s="28"/>
      <c r="D50" s="26" t="s">
        <v>35</v>
      </c>
      <c r="E50" s="72"/>
      <c r="F50" s="28"/>
      <c r="G50" s="27">
        <f>G49*4</f>
        <v>59621.440000000002</v>
      </c>
      <c r="H50" s="27">
        <f t="shared" ref="H50:I50" si="14">H49*4</f>
        <v>13712.92</v>
      </c>
      <c r="I50" s="27">
        <f t="shared" si="14"/>
        <v>73334.360000000015</v>
      </c>
    </row>
    <row r="51" spans="1:20" x14ac:dyDescent="0.3">
      <c r="A51" s="7"/>
      <c r="B51" s="7"/>
      <c r="C51" s="28"/>
      <c r="D51" s="28"/>
      <c r="E51" s="72"/>
      <c r="F51" s="28"/>
      <c r="G51" s="28"/>
      <c r="H51" s="28"/>
      <c r="I51" s="28"/>
    </row>
    <row r="52" spans="1:20" x14ac:dyDescent="0.3">
      <c r="A52" s="7"/>
      <c r="B52" s="7"/>
      <c r="C52" s="28"/>
      <c r="D52" s="28"/>
      <c r="E52" s="72"/>
      <c r="F52" s="28"/>
      <c r="G52" s="28"/>
      <c r="H52" s="28"/>
      <c r="I52" s="28"/>
    </row>
    <row r="53" spans="1:20" x14ac:dyDescent="0.3">
      <c r="A53" s="127" t="s">
        <v>46</v>
      </c>
      <c r="B53" s="127"/>
      <c r="C53" s="127"/>
      <c r="D53" s="127"/>
      <c r="E53" s="127"/>
      <c r="F53" s="127"/>
      <c r="G53" s="127"/>
      <c r="H53" s="127"/>
      <c r="I53" s="127"/>
    </row>
    <row r="54" spans="1:20" x14ac:dyDescent="0.3">
      <c r="A54" s="18" t="s">
        <v>0</v>
      </c>
      <c r="B54" s="18" t="s">
        <v>37</v>
      </c>
      <c r="C54" s="20" t="s">
        <v>33</v>
      </c>
      <c r="D54" s="20"/>
      <c r="E54" s="71" t="s">
        <v>4</v>
      </c>
      <c r="F54" s="20" t="s">
        <v>5</v>
      </c>
      <c r="G54" s="21" t="s">
        <v>6</v>
      </c>
      <c r="H54" s="18" t="s">
        <v>60</v>
      </c>
      <c r="I54" s="20" t="s">
        <v>7</v>
      </c>
    </row>
    <row r="55" spans="1:20" ht="41.4" x14ac:dyDescent="0.3">
      <c r="A55" s="126" t="s">
        <v>31</v>
      </c>
      <c r="B55" s="115" t="s">
        <v>79</v>
      </c>
      <c r="C55" s="106">
        <v>500000</v>
      </c>
      <c r="D55" s="19" t="s">
        <v>1</v>
      </c>
      <c r="E55" s="71">
        <v>1.916E-2</v>
      </c>
      <c r="F55" s="20">
        <v>23</v>
      </c>
      <c r="G55" s="21">
        <f>ROUND(E55*C55,2)</f>
        <v>9580</v>
      </c>
      <c r="H55" s="21">
        <f>ROUND(G55*F55%,2)</f>
        <v>2203.4</v>
      </c>
      <c r="I55" s="21">
        <f>H55+G55</f>
        <v>11783.4</v>
      </c>
      <c r="K55" s="67">
        <v>111</v>
      </c>
      <c r="M55" s="67">
        <v>160</v>
      </c>
      <c r="O55" s="69" t="s">
        <v>73</v>
      </c>
      <c r="Q55" s="68">
        <v>150</v>
      </c>
      <c r="R55" s="68">
        <v>365</v>
      </c>
      <c r="S55" s="68">
        <v>24</v>
      </c>
      <c r="T55" s="68">
        <f>Q55*R55*S55</f>
        <v>1314000</v>
      </c>
    </row>
    <row r="56" spans="1:20" x14ac:dyDescent="0.3">
      <c r="A56" s="126"/>
      <c r="B56" s="116"/>
      <c r="C56" s="107"/>
      <c r="D56" s="22" t="s">
        <v>2</v>
      </c>
      <c r="E56" s="74"/>
      <c r="F56" s="20">
        <v>23</v>
      </c>
      <c r="G56" s="21">
        <f>ROUND(E56*C55,2)</f>
        <v>0</v>
      </c>
      <c r="H56" s="21">
        <f t="shared" ref="H56:H58" si="15">ROUND(G56*F56%,2)</f>
        <v>0</v>
      </c>
      <c r="I56" s="21">
        <f t="shared" ref="I56:I58" si="16">H56+G56</f>
        <v>0</v>
      </c>
    </row>
    <row r="57" spans="1:20" ht="41.4" x14ac:dyDescent="0.3">
      <c r="A57" s="126"/>
      <c r="B57" s="116"/>
      <c r="C57" s="23">
        <v>12</v>
      </c>
      <c r="D57" s="19" t="s">
        <v>53</v>
      </c>
      <c r="E57" s="71"/>
      <c r="F57" s="20">
        <v>23</v>
      </c>
      <c r="G57" s="21">
        <f>ROUND(E57*C57,2)</f>
        <v>0</v>
      </c>
      <c r="H57" s="21">
        <f t="shared" si="15"/>
        <v>0</v>
      </c>
      <c r="I57" s="21">
        <f t="shared" si="16"/>
        <v>0</v>
      </c>
    </row>
    <row r="58" spans="1:20" ht="41.4" x14ac:dyDescent="0.3">
      <c r="A58" s="126"/>
      <c r="B58" s="117"/>
      <c r="C58" s="24">
        <f>T55</f>
        <v>1314000</v>
      </c>
      <c r="D58" s="19" t="s">
        <v>3</v>
      </c>
      <c r="E58" s="71">
        <v>4.6800000000000001E-3</v>
      </c>
      <c r="F58" s="20">
        <v>23</v>
      </c>
      <c r="G58" s="21">
        <f>ROUND(E58*C58,2)</f>
        <v>6149.52</v>
      </c>
      <c r="H58" s="21">
        <f t="shared" si="15"/>
        <v>1414.39</v>
      </c>
      <c r="I58" s="21">
        <f t="shared" si="16"/>
        <v>7563.9100000000008</v>
      </c>
    </row>
    <row r="59" spans="1:20" x14ac:dyDescent="0.3">
      <c r="A59" s="7"/>
      <c r="B59" s="7"/>
      <c r="C59" s="28"/>
      <c r="D59" s="26" t="s">
        <v>34</v>
      </c>
      <c r="E59" s="72"/>
      <c r="F59" s="28"/>
      <c r="G59" s="27">
        <f>SUM(G55:G58)</f>
        <v>15729.52</v>
      </c>
      <c r="H59" s="27">
        <f>SUM(H55:H58)</f>
        <v>3617.79</v>
      </c>
      <c r="I59" s="27">
        <f>SUM(I55:I58)</f>
        <v>19347.310000000001</v>
      </c>
    </row>
    <row r="60" spans="1:20" x14ac:dyDescent="0.3">
      <c r="A60" s="7"/>
      <c r="B60" s="7"/>
      <c r="C60" s="28"/>
      <c r="D60" s="26" t="s">
        <v>35</v>
      </c>
      <c r="E60" s="72"/>
      <c r="F60" s="28"/>
      <c r="G60" s="27">
        <f>G59*4</f>
        <v>62918.080000000002</v>
      </c>
      <c r="H60" s="27">
        <f t="shared" ref="H60:I60" si="17">H59*4</f>
        <v>14471.16</v>
      </c>
      <c r="I60" s="27">
        <f t="shared" si="17"/>
        <v>77389.240000000005</v>
      </c>
    </row>
    <row r="61" spans="1:20" x14ac:dyDescent="0.3">
      <c r="A61" s="7"/>
      <c r="B61" s="7"/>
      <c r="C61" s="28"/>
      <c r="D61" s="28"/>
      <c r="E61" s="72"/>
      <c r="F61" s="28"/>
      <c r="G61" s="28"/>
      <c r="H61" s="28"/>
      <c r="I61" s="28"/>
    </row>
    <row r="62" spans="1:20" x14ac:dyDescent="0.3">
      <c r="A62" s="7"/>
      <c r="B62" s="7"/>
      <c r="C62" s="28"/>
      <c r="D62" s="28"/>
      <c r="E62" s="72"/>
      <c r="F62" s="28"/>
      <c r="G62" s="28"/>
      <c r="H62" s="28"/>
      <c r="I62" s="28"/>
    </row>
    <row r="63" spans="1:20" x14ac:dyDescent="0.3">
      <c r="A63" s="127" t="s">
        <v>47</v>
      </c>
      <c r="B63" s="127"/>
      <c r="C63" s="127"/>
      <c r="D63" s="127"/>
      <c r="E63" s="127"/>
      <c r="F63" s="127"/>
      <c r="G63" s="127"/>
      <c r="H63" s="127"/>
      <c r="I63" s="127"/>
    </row>
    <row r="64" spans="1:20" x14ac:dyDescent="0.3">
      <c r="A64" s="18" t="s">
        <v>0</v>
      </c>
      <c r="B64" s="18" t="s">
        <v>37</v>
      </c>
      <c r="C64" s="20" t="s">
        <v>33</v>
      </c>
      <c r="D64" s="20"/>
      <c r="E64" s="71" t="s">
        <v>4</v>
      </c>
      <c r="F64" s="20" t="s">
        <v>5</v>
      </c>
      <c r="G64" s="21" t="s">
        <v>6</v>
      </c>
      <c r="H64" s="18" t="s">
        <v>60</v>
      </c>
      <c r="I64" s="20" t="s">
        <v>7</v>
      </c>
    </row>
    <row r="65" spans="1:20" ht="41.4" x14ac:dyDescent="0.3">
      <c r="A65" s="126" t="s">
        <v>29</v>
      </c>
      <c r="B65" s="115" t="s">
        <v>77</v>
      </c>
      <c r="C65" s="106">
        <v>500000</v>
      </c>
      <c r="D65" s="19" t="s">
        <v>1</v>
      </c>
      <c r="E65" s="71">
        <v>1.916E-2</v>
      </c>
      <c r="F65" s="20">
        <v>23</v>
      </c>
      <c r="G65" s="21">
        <f>ROUND(E65*C65,2)</f>
        <v>9580</v>
      </c>
      <c r="H65" s="21">
        <f>ROUND(G65*F65%,2)</f>
        <v>2203.4</v>
      </c>
      <c r="I65" s="21">
        <f>H65+G65</f>
        <v>11783.4</v>
      </c>
      <c r="K65" s="67">
        <v>140</v>
      </c>
      <c r="M65" s="67">
        <v>150</v>
      </c>
      <c r="O65" s="69" t="s">
        <v>73</v>
      </c>
      <c r="Q65" s="68">
        <v>160</v>
      </c>
      <c r="R65" s="68">
        <v>365</v>
      </c>
      <c r="S65" s="68">
        <v>24</v>
      </c>
      <c r="T65" s="68">
        <f>Q65*R65*S65</f>
        <v>1401600</v>
      </c>
    </row>
    <row r="66" spans="1:20" x14ac:dyDescent="0.3">
      <c r="A66" s="126"/>
      <c r="B66" s="116"/>
      <c r="C66" s="107"/>
      <c r="D66" s="22" t="s">
        <v>2</v>
      </c>
      <c r="E66" s="74"/>
      <c r="F66" s="20">
        <v>23</v>
      </c>
      <c r="G66" s="21">
        <f>ROUND(E66*C65,2)</f>
        <v>0</v>
      </c>
      <c r="H66" s="21">
        <f t="shared" ref="H66:H68" si="18">ROUND(G66*F66%,2)</f>
        <v>0</v>
      </c>
      <c r="I66" s="21">
        <f t="shared" ref="I66:I68" si="19">H66+G66</f>
        <v>0</v>
      </c>
    </row>
    <row r="67" spans="1:20" ht="41.4" x14ac:dyDescent="0.3">
      <c r="A67" s="126"/>
      <c r="B67" s="116"/>
      <c r="C67" s="23">
        <v>12</v>
      </c>
      <c r="D67" s="19" t="s">
        <v>53</v>
      </c>
      <c r="E67" s="71"/>
      <c r="F67" s="20">
        <v>23</v>
      </c>
      <c r="G67" s="21">
        <f>ROUND(E67*C67,2)</f>
        <v>0</v>
      </c>
      <c r="H67" s="21">
        <f t="shared" si="18"/>
        <v>0</v>
      </c>
      <c r="I67" s="21">
        <f t="shared" si="19"/>
        <v>0</v>
      </c>
    </row>
    <row r="68" spans="1:20" ht="41.4" x14ac:dyDescent="0.3">
      <c r="A68" s="126"/>
      <c r="B68" s="117"/>
      <c r="C68" s="24">
        <f>T65</f>
        <v>1401600</v>
      </c>
      <c r="D68" s="19" t="s">
        <v>3</v>
      </c>
      <c r="E68" s="71">
        <v>4.6800000000000001E-3</v>
      </c>
      <c r="F68" s="20">
        <v>23</v>
      </c>
      <c r="G68" s="21">
        <f>ROUND(E68*C68,2)</f>
        <v>6559.49</v>
      </c>
      <c r="H68" s="21">
        <f t="shared" si="18"/>
        <v>1508.68</v>
      </c>
      <c r="I68" s="21">
        <f t="shared" si="19"/>
        <v>8068.17</v>
      </c>
    </row>
    <row r="69" spans="1:20" x14ac:dyDescent="0.3">
      <c r="A69" s="7"/>
      <c r="B69" s="7"/>
      <c r="C69" s="25"/>
      <c r="D69" s="26" t="s">
        <v>34</v>
      </c>
      <c r="E69" s="73"/>
      <c r="F69" s="25"/>
      <c r="G69" s="27">
        <f>SUM(G65:G68)</f>
        <v>16139.49</v>
      </c>
      <c r="H69" s="27">
        <f>SUM(H65:H68)</f>
        <v>3712.08</v>
      </c>
      <c r="I69" s="27">
        <f>SUM(I65:I68)</f>
        <v>19851.57</v>
      </c>
    </row>
    <row r="70" spans="1:20" x14ac:dyDescent="0.3">
      <c r="A70" s="7"/>
      <c r="B70" s="7"/>
      <c r="C70" s="25"/>
      <c r="D70" s="26" t="s">
        <v>35</v>
      </c>
      <c r="E70" s="73"/>
      <c r="F70" s="25"/>
      <c r="G70" s="27">
        <f>G69*4</f>
        <v>64557.96</v>
      </c>
      <c r="H70" s="27">
        <f t="shared" ref="H70:I70" si="20">H69*4</f>
        <v>14848.32</v>
      </c>
      <c r="I70" s="27">
        <f t="shared" si="20"/>
        <v>79406.28</v>
      </c>
    </row>
    <row r="71" spans="1:20" x14ac:dyDescent="0.3">
      <c r="A71" s="7"/>
      <c r="B71" s="7"/>
      <c r="C71" s="25"/>
      <c r="D71" s="35"/>
      <c r="E71" s="73"/>
      <c r="F71" s="25"/>
      <c r="G71" s="36"/>
      <c r="H71" s="36"/>
      <c r="I71" s="36"/>
    </row>
    <row r="72" spans="1:20" x14ac:dyDescent="0.3">
      <c r="A72" s="7"/>
      <c r="B72" s="7"/>
      <c r="C72" s="25"/>
      <c r="D72" s="35"/>
      <c r="E72" s="73"/>
      <c r="F72" s="25"/>
      <c r="G72" s="36"/>
      <c r="H72" s="36"/>
      <c r="I72" s="36"/>
    </row>
    <row r="73" spans="1:20" x14ac:dyDescent="0.3">
      <c r="A73" s="127" t="s">
        <v>48</v>
      </c>
      <c r="B73" s="127"/>
      <c r="C73" s="127"/>
      <c r="D73" s="127"/>
      <c r="E73" s="127"/>
      <c r="F73" s="127"/>
      <c r="G73" s="127"/>
      <c r="H73" s="127"/>
      <c r="I73" s="127"/>
    </row>
    <row r="74" spans="1:20" x14ac:dyDescent="0.3">
      <c r="A74" s="18" t="s">
        <v>0</v>
      </c>
      <c r="B74" s="18" t="s">
        <v>37</v>
      </c>
      <c r="C74" s="18" t="s">
        <v>33</v>
      </c>
      <c r="D74" s="18"/>
      <c r="E74" s="71" t="s">
        <v>4</v>
      </c>
      <c r="F74" s="20" t="s">
        <v>5</v>
      </c>
      <c r="G74" s="21" t="s">
        <v>6</v>
      </c>
      <c r="H74" s="18" t="s">
        <v>60</v>
      </c>
      <c r="I74" s="20" t="s">
        <v>7</v>
      </c>
    </row>
    <row r="75" spans="1:20" ht="41.4" x14ac:dyDescent="0.3">
      <c r="A75" s="133" t="s">
        <v>71</v>
      </c>
      <c r="B75" s="115" t="s">
        <v>80</v>
      </c>
      <c r="C75" s="121">
        <v>350000</v>
      </c>
      <c r="D75" s="11" t="s">
        <v>1</v>
      </c>
      <c r="E75" s="71">
        <v>1.916E-2</v>
      </c>
      <c r="F75" s="20">
        <v>23</v>
      </c>
      <c r="G75" s="21">
        <f>ROUND(E75*C75,2)</f>
        <v>6706</v>
      </c>
      <c r="H75" s="21">
        <f>ROUND(G75*F75%,2)</f>
        <v>1542.38</v>
      </c>
      <c r="I75" s="21">
        <f>H75+G75</f>
        <v>8248.380000000001</v>
      </c>
      <c r="K75" s="67">
        <v>211</v>
      </c>
      <c r="M75" s="67">
        <v>200</v>
      </c>
      <c r="O75" s="69" t="s">
        <v>73</v>
      </c>
      <c r="Q75" s="68">
        <v>210</v>
      </c>
      <c r="R75" s="68">
        <v>365</v>
      </c>
      <c r="S75" s="68">
        <v>24</v>
      </c>
      <c r="T75" s="68">
        <f>Q75*R75*S75</f>
        <v>1839600</v>
      </c>
    </row>
    <row r="76" spans="1:20" x14ac:dyDescent="0.3">
      <c r="A76" s="134"/>
      <c r="B76" s="116"/>
      <c r="C76" s="122"/>
      <c r="D76" s="12" t="s">
        <v>2</v>
      </c>
      <c r="E76" s="74"/>
      <c r="F76" s="20">
        <v>23</v>
      </c>
      <c r="G76" s="21">
        <f>ROUND(E76*C75,2)</f>
        <v>0</v>
      </c>
      <c r="H76" s="21">
        <f>ROUND(G76*F76%,2)</f>
        <v>0</v>
      </c>
      <c r="I76" s="21">
        <f>H76+G76</f>
        <v>0</v>
      </c>
    </row>
    <row r="77" spans="1:20" ht="41.4" x14ac:dyDescent="0.3">
      <c r="A77" s="134"/>
      <c r="B77" s="116"/>
      <c r="C77" s="63">
        <v>12</v>
      </c>
      <c r="D77" s="11" t="s">
        <v>53</v>
      </c>
      <c r="E77" s="71"/>
      <c r="F77" s="20">
        <v>23</v>
      </c>
      <c r="G77" s="21">
        <f>ROUND(E77*C77,2)</f>
        <v>0</v>
      </c>
      <c r="H77" s="21">
        <f>ROUND(G77*F77%,2)</f>
        <v>0</v>
      </c>
      <c r="I77" s="21">
        <f>H77+G77</f>
        <v>0</v>
      </c>
    </row>
    <row r="78" spans="1:20" ht="41.4" x14ac:dyDescent="0.3">
      <c r="A78" s="135"/>
      <c r="B78" s="117"/>
      <c r="C78" s="63">
        <f>T75</f>
        <v>1839600</v>
      </c>
      <c r="D78" s="11" t="s">
        <v>3</v>
      </c>
      <c r="E78" s="71">
        <v>4.6800000000000001E-3</v>
      </c>
      <c r="F78" s="20">
        <v>23</v>
      </c>
      <c r="G78" s="21">
        <f>ROUND(E78*C78,2)</f>
        <v>8609.33</v>
      </c>
      <c r="H78" s="21">
        <f>ROUND(G78*F78%,2)</f>
        <v>1980.15</v>
      </c>
      <c r="I78" s="21">
        <f>H78+G78</f>
        <v>10589.48</v>
      </c>
    </row>
    <row r="79" spans="1:20" x14ac:dyDescent="0.3">
      <c r="A79" s="7"/>
      <c r="B79" s="7"/>
      <c r="C79" s="7"/>
      <c r="D79" s="13" t="s">
        <v>34</v>
      </c>
      <c r="E79" s="73"/>
      <c r="F79" s="25"/>
      <c r="G79" s="27">
        <f>SUM(G74:G78)</f>
        <v>15315.33</v>
      </c>
      <c r="H79" s="27">
        <f>SUM(H74:H78)</f>
        <v>3522.53</v>
      </c>
      <c r="I79" s="27">
        <f>SUM(I74:I78)</f>
        <v>18837.86</v>
      </c>
    </row>
    <row r="80" spans="1:20" x14ac:dyDescent="0.3">
      <c r="A80" s="7"/>
      <c r="B80" s="7"/>
      <c r="C80" s="7"/>
      <c r="D80" s="13" t="s">
        <v>35</v>
      </c>
      <c r="E80" s="73"/>
      <c r="F80" s="25"/>
      <c r="G80" s="27">
        <f>G79*4</f>
        <v>61261.32</v>
      </c>
      <c r="H80" s="27">
        <f>H79*4</f>
        <v>14090.12</v>
      </c>
      <c r="I80" s="27">
        <f>I79*4</f>
        <v>75351.44</v>
      </c>
    </row>
    <row r="81" spans="1:9" x14ac:dyDescent="0.3">
      <c r="A81" s="7"/>
      <c r="B81" s="7"/>
      <c r="C81" s="7"/>
      <c r="D81" s="14"/>
      <c r="E81" s="73"/>
      <c r="F81" s="25"/>
      <c r="G81" s="36"/>
      <c r="H81" s="36"/>
      <c r="I81" s="36"/>
    </row>
    <row r="82" spans="1:9" x14ac:dyDescent="0.3">
      <c r="A82" s="7"/>
      <c r="B82" s="7"/>
      <c r="C82" s="7"/>
      <c r="D82" s="77"/>
      <c r="E82" s="78"/>
      <c r="F82" s="78"/>
      <c r="G82" s="36"/>
      <c r="H82" s="36"/>
      <c r="I82" s="36"/>
    </row>
    <row r="83" spans="1:9" x14ac:dyDescent="0.3">
      <c r="A83" s="147"/>
      <c r="B83" s="147"/>
      <c r="C83" s="147"/>
      <c r="D83" s="79"/>
      <c r="E83" s="80"/>
      <c r="F83" s="80"/>
      <c r="G83" s="36"/>
      <c r="H83" s="36"/>
      <c r="I83" s="36"/>
    </row>
    <row r="84" spans="1:9" x14ac:dyDescent="0.3">
      <c r="A84" s="75"/>
      <c r="B84" s="75"/>
      <c r="C84" s="75"/>
      <c r="D84" s="79"/>
      <c r="E84" s="80"/>
      <c r="F84" s="80"/>
      <c r="G84" s="36"/>
      <c r="H84" s="36"/>
      <c r="I84" s="36"/>
    </row>
    <row r="85" spans="1:9" x14ac:dyDescent="0.3">
      <c r="A85" s="76"/>
      <c r="B85" s="76"/>
      <c r="C85" s="76"/>
      <c r="D85" s="82">
        <f>C5+C15+C25+C35+C45+C55+C65+C75</f>
        <v>11200000</v>
      </c>
      <c r="E85" s="81"/>
      <c r="F85" s="81"/>
      <c r="G85" s="76"/>
      <c r="H85" s="76"/>
      <c r="I85" s="76"/>
    </row>
    <row r="86" spans="1:9" x14ac:dyDescent="0.3">
      <c r="A86" s="76"/>
      <c r="B86" s="76"/>
      <c r="C86" s="76"/>
      <c r="D86" s="82">
        <f>D85*4</f>
        <v>44800000</v>
      </c>
      <c r="E86" s="81"/>
      <c r="F86" s="81"/>
      <c r="G86" s="76"/>
      <c r="H86" s="76"/>
      <c r="I86" s="76"/>
    </row>
    <row r="87" spans="1:9" x14ac:dyDescent="0.3">
      <c r="A87" s="147"/>
      <c r="B87" s="147"/>
      <c r="C87" s="147"/>
      <c r="D87" s="79"/>
      <c r="E87" s="80"/>
      <c r="F87" s="80"/>
      <c r="G87" s="36"/>
      <c r="H87" s="36"/>
      <c r="I87" s="36"/>
    </row>
    <row r="88" spans="1:9" x14ac:dyDescent="0.3">
      <c r="A88" s="75"/>
      <c r="B88" s="75"/>
      <c r="C88" s="75"/>
      <c r="D88" s="79"/>
      <c r="E88" s="80"/>
      <c r="F88" s="80"/>
      <c r="G88" s="36"/>
      <c r="H88" s="36"/>
      <c r="I88" s="36"/>
    </row>
    <row r="89" spans="1:9" x14ac:dyDescent="0.3">
      <c r="A89" s="76"/>
      <c r="B89" s="76"/>
      <c r="C89" s="76"/>
      <c r="D89" s="81"/>
      <c r="E89" s="81"/>
      <c r="F89" s="81"/>
      <c r="G89" s="76"/>
      <c r="H89" s="76"/>
      <c r="I89" s="76"/>
    </row>
    <row r="90" spans="1:9" x14ac:dyDescent="0.3">
      <c r="A90" s="76"/>
      <c r="B90" s="76"/>
      <c r="C90" s="76"/>
      <c r="D90" s="81"/>
      <c r="E90" s="81"/>
      <c r="F90" s="81"/>
      <c r="G90" s="76"/>
      <c r="H90" s="76"/>
      <c r="I90" s="76"/>
    </row>
    <row r="91" spans="1:9" x14ac:dyDescent="0.3">
      <c r="A91" s="147"/>
      <c r="B91" s="147"/>
      <c r="C91" s="147"/>
      <c r="D91" s="79"/>
      <c r="E91" s="80"/>
      <c r="F91" s="80"/>
      <c r="G91" s="36"/>
      <c r="H91" s="36"/>
      <c r="I91" s="36"/>
    </row>
    <row r="92" spans="1:9" x14ac:dyDescent="0.3">
      <c r="A92" s="75"/>
      <c r="B92" s="75"/>
      <c r="C92" s="75"/>
      <c r="D92" s="79"/>
      <c r="E92" s="80"/>
      <c r="F92" s="80"/>
      <c r="G92" s="36"/>
      <c r="H92" s="36"/>
      <c r="I92" s="36"/>
    </row>
    <row r="93" spans="1:9" x14ac:dyDescent="0.3">
      <c r="A93" s="76"/>
      <c r="B93" s="76"/>
      <c r="C93" s="76"/>
      <c r="D93" s="81"/>
      <c r="E93" s="81"/>
      <c r="F93" s="81"/>
      <c r="G93" s="76"/>
      <c r="H93" s="76"/>
      <c r="I93" s="76"/>
    </row>
    <row r="94" spans="1:9" x14ac:dyDescent="0.3">
      <c r="A94" s="76"/>
      <c r="B94" s="76"/>
      <c r="C94" s="76"/>
      <c r="D94" s="81"/>
      <c r="E94" s="81"/>
      <c r="F94" s="81"/>
      <c r="G94" s="76"/>
      <c r="H94" s="76"/>
      <c r="I94" s="76"/>
    </row>
    <row r="95" spans="1:9" x14ac:dyDescent="0.3">
      <c r="A95" s="147"/>
      <c r="B95" s="147"/>
      <c r="C95" s="147"/>
      <c r="D95" s="79"/>
      <c r="E95" s="80"/>
      <c r="F95" s="80"/>
      <c r="G95" s="36"/>
      <c r="H95" s="36"/>
      <c r="I95" s="36"/>
    </row>
    <row r="96" spans="1:9" x14ac:dyDescent="0.3">
      <c r="A96" s="75"/>
      <c r="B96" s="75"/>
      <c r="C96" s="75"/>
      <c r="D96" s="79"/>
      <c r="E96" s="80"/>
      <c r="F96" s="80"/>
      <c r="G96" s="36"/>
      <c r="H96" s="36"/>
      <c r="I96" s="36"/>
    </row>
  </sheetData>
  <mergeCells count="37">
    <mergeCell ref="A91:C91"/>
    <mergeCell ref="A95:C95"/>
    <mergeCell ref="A73:I73"/>
    <mergeCell ref="A75:A78"/>
    <mergeCell ref="B75:B78"/>
    <mergeCell ref="C75:C76"/>
    <mergeCell ref="A83:C83"/>
    <mergeCell ref="A87:C87"/>
    <mergeCell ref="A65:A68"/>
    <mergeCell ref="B65:B68"/>
    <mergeCell ref="C65:C66"/>
    <mergeCell ref="A33:I33"/>
    <mergeCell ref="A35:A38"/>
    <mergeCell ref="B35:B38"/>
    <mergeCell ref="C35:C36"/>
    <mergeCell ref="A43:I43"/>
    <mergeCell ref="A45:A48"/>
    <mergeCell ref="B45:B48"/>
    <mergeCell ref="C45:C46"/>
    <mergeCell ref="A53:I53"/>
    <mergeCell ref="A55:A58"/>
    <mergeCell ref="B55:B58"/>
    <mergeCell ref="C55:C56"/>
    <mergeCell ref="A63:I63"/>
    <mergeCell ref="A15:A18"/>
    <mergeCell ref="B15:B18"/>
    <mergeCell ref="C15:C16"/>
    <mergeCell ref="A23:I23"/>
    <mergeCell ref="A25:A28"/>
    <mergeCell ref="B25:B28"/>
    <mergeCell ref="C25:C26"/>
    <mergeCell ref="A13:I13"/>
    <mergeCell ref="G1:I1"/>
    <mergeCell ref="A3:I3"/>
    <mergeCell ref="A5:A8"/>
    <mergeCell ref="B5:B8"/>
    <mergeCell ref="C5:C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3" manualBreakCount="3">
    <brk id="41" max="9" man="1"/>
    <brk id="61" max="9" man="1"/>
    <brk id="8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0489352-1D70-49C2-A688-6C3B35BFA40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3</vt:i4>
      </vt:variant>
    </vt:vector>
  </HeadingPairs>
  <TitlesOfParts>
    <vt:vector size="12" baseType="lpstr">
      <vt:lpstr>Wycena 6.1 - I,II</vt:lpstr>
      <vt:lpstr>BW 6.1</vt:lpstr>
      <vt:lpstr>Wycena 5.1 - III,IV,V,VI,VII</vt:lpstr>
      <vt:lpstr>BW-5</vt:lpstr>
      <vt:lpstr>Wycena 4 -VIII</vt:lpstr>
      <vt:lpstr>BW-4</vt:lpstr>
      <vt:lpstr>WYCENA-OGÓŁEM </vt:lpstr>
      <vt:lpstr>Formularz</vt:lpstr>
      <vt:lpstr>WYCENA-OGÓŁEM FINAL (2)</vt:lpstr>
      <vt:lpstr>Formularz!Obszar_wydruku</vt:lpstr>
      <vt:lpstr>'WYCENA-OGÓŁEM '!Obszar_wydruku</vt:lpstr>
      <vt:lpstr>'WYCENA-OGÓŁEM FINAL (2)'!Obszar_wydruku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Heimrath Maciej</dc:creator>
  <cp:lastModifiedBy>Młodystach Agnieszka</cp:lastModifiedBy>
  <cp:lastPrinted>2022-06-14T12:15:23Z</cp:lastPrinted>
  <dcterms:created xsi:type="dcterms:W3CDTF">2014-08-19T07:57:24Z</dcterms:created>
  <dcterms:modified xsi:type="dcterms:W3CDTF">2022-07-26T16:02:16Z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43864187-39aa-42b6-b6c2-41818a4d3893</vt:lpwstr>
  </property>
  <property fmtid="{D5CDD505-2E9C-101B-9397-08002B2CF9AE}" pid="3" name="bjSaver">
    <vt:lpwstr>2DeVBVU02zQAtLKoHTGGcEavnZF3/+r5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